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570" tabRatio="665"/>
  </bookViews>
  <sheets>
    <sheet name="記入方法" sheetId="14" r:id="rId1"/>
    <sheet name="【記載例】訪問A" sheetId="13" r:id="rId2"/>
    <sheet name="訪問A" sheetId="1" r:id="rId3"/>
    <sheet name="プルダウンリスト" sheetId="12" r:id="rId4"/>
  </sheets>
  <definedNames>
    <definedName name="_xlnm.Print_Area" localSheetId="1">【記載例】訪問A!$A$1:$BD$46</definedName>
    <definedName name="_xlnm.Print_Area" localSheetId="2">訪問A!$A$1:$BD$46</definedName>
    <definedName name="介護福祉士">プルダウンリスト!$E$10:$E$22</definedName>
    <definedName name="管理者">プルダウンリスト!$C$10:$C$22</definedName>
    <definedName name="職種">#REF!</definedName>
    <definedName name="職種名">プルダウンリスト!$C$9:$E$9</definedName>
    <definedName name="訪問介護員">プルダウンリスト!$E$10:$E$22</definedName>
    <definedName name="訪問事業責任者">プルダウンリスト!$D$10:$D$22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0" i="13" l="1"/>
  <c r="BB39" i="13"/>
  <c r="BB38" i="13"/>
  <c r="BB37" i="13"/>
  <c r="BB36" i="13"/>
  <c r="BB40" i="1" l="1"/>
  <c r="BB39" i="1"/>
  <c r="BB38" i="1"/>
  <c r="BB37" i="1"/>
  <c r="BB36" i="1"/>
  <c r="AU32" i="13" l="1"/>
  <c r="B32" i="13"/>
  <c r="AU31" i="13"/>
  <c r="B31" i="13"/>
  <c r="AU30" i="13"/>
  <c r="B30" i="13"/>
  <c r="AU29" i="13"/>
  <c r="B29" i="13"/>
  <c r="AU28" i="13"/>
  <c r="B28" i="13"/>
  <c r="AU27" i="13"/>
  <c r="B27" i="13"/>
  <c r="AU26" i="13"/>
  <c r="B26" i="13"/>
  <c r="AU25" i="13"/>
  <c r="B25" i="13"/>
  <c r="AU24" i="13"/>
  <c r="B24" i="13"/>
  <c r="AU23" i="13"/>
  <c r="B23" i="13"/>
  <c r="AU22" i="13"/>
  <c r="B22" i="13"/>
  <c r="AU21" i="13"/>
  <c r="B21" i="13"/>
  <c r="AU20" i="13"/>
  <c r="B20" i="13"/>
  <c r="AU19" i="13"/>
  <c r="B19" i="13"/>
  <c r="AU18" i="13"/>
  <c r="B18" i="13"/>
  <c r="AU17" i="13"/>
  <c r="B17" i="13"/>
  <c r="AU16" i="13"/>
  <c r="B16" i="13"/>
  <c r="AU15" i="13"/>
  <c r="B15" i="13"/>
  <c r="AU14" i="13"/>
  <c r="B14" i="13"/>
  <c r="AU13" i="13"/>
  <c r="B13" i="13"/>
  <c r="AU8" i="13"/>
  <c r="X2" i="13"/>
  <c r="AU32" i="1"/>
  <c r="AU31" i="1"/>
  <c r="AU30" i="1"/>
  <c r="AU29" i="1"/>
  <c r="AU28" i="1"/>
  <c r="AU27" i="1"/>
  <c r="AU26" i="1"/>
  <c r="AU25" i="1"/>
  <c r="AU24" i="1"/>
  <c r="AU23" i="1"/>
  <c r="AU22" i="1"/>
  <c r="AU21" i="1"/>
  <c r="AU20" i="1"/>
  <c r="AU19" i="1"/>
  <c r="AU18" i="1"/>
  <c r="AU17" i="1"/>
  <c r="AU16" i="1"/>
  <c r="AU15" i="1"/>
  <c r="AU14" i="1"/>
  <c r="AU13" i="1"/>
  <c r="AN11" i="13" l="1"/>
  <c r="AN12" i="13" s="1"/>
  <c r="AZ6" i="13"/>
  <c r="AW29" i="13" s="1"/>
  <c r="AT10" i="13"/>
  <c r="AT11" i="13" s="1"/>
  <c r="AT12" i="13" s="1"/>
  <c r="AR10" i="13"/>
  <c r="AR11" i="13" s="1"/>
  <c r="AR12" i="13" s="1"/>
  <c r="AS10" i="13"/>
  <c r="AS11" i="13" s="1"/>
  <c r="AS12" i="13" s="1"/>
  <c r="AW28" i="13"/>
  <c r="T10" i="13"/>
  <c r="AB10" i="13"/>
  <c r="AJ10" i="13"/>
  <c r="U10" i="13"/>
  <c r="AC10" i="13"/>
  <c r="AK10" i="13"/>
  <c r="P10" i="13"/>
  <c r="X10" i="13"/>
  <c r="AF10" i="13"/>
  <c r="AN10" i="13"/>
  <c r="V11" i="13"/>
  <c r="V12" i="13" s="1"/>
  <c r="AD11" i="13"/>
  <c r="AD12" i="13" s="1"/>
  <c r="AL11" i="13"/>
  <c r="AL12" i="13" s="1"/>
  <c r="Q10" i="13"/>
  <c r="Y10" i="13"/>
  <c r="AG10" i="13"/>
  <c r="AO10" i="13"/>
  <c r="Q11" i="13"/>
  <c r="Q12" i="13" s="1"/>
  <c r="Y11" i="13"/>
  <c r="Y12" i="13" s="1"/>
  <c r="AG11" i="13"/>
  <c r="AG12" i="13" s="1"/>
  <c r="AO11" i="13"/>
  <c r="AO12" i="13" s="1"/>
  <c r="R11" i="13"/>
  <c r="R12" i="13" s="1"/>
  <c r="Z11" i="13"/>
  <c r="Z12" i="13" s="1"/>
  <c r="AH11" i="13"/>
  <c r="AH12" i="13" s="1"/>
  <c r="AP11" i="13"/>
  <c r="AP12" i="13" s="1"/>
  <c r="U11" i="13"/>
  <c r="U12" i="13" s="1"/>
  <c r="AC11" i="13"/>
  <c r="AC12" i="13" s="1"/>
  <c r="AK11" i="13"/>
  <c r="AK12" i="13" s="1"/>
  <c r="R10" i="13"/>
  <c r="V10" i="13"/>
  <c r="Z10" i="13"/>
  <c r="AD10" i="13"/>
  <c r="AH10" i="13"/>
  <c r="AL10" i="13"/>
  <c r="AP10" i="13"/>
  <c r="S11" i="13"/>
  <c r="S12" i="13" s="1"/>
  <c r="W11" i="13"/>
  <c r="W12" i="13" s="1"/>
  <c r="AA11" i="13"/>
  <c r="AA12" i="13" s="1"/>
  <c r="AE11" i="13"/>
  <c r="AE12" i="13" s="1"/>
  <c r="AI11" i="13"/>
  <c r="AI12" i="13" s="1"/>
  <c r="AM11" i="13"/>
  <c r="AM12" i="13" s="1"/>
  <c r="AQ11" i="13"/>
  <c r="AQ12" i="13" s="1"/>
  <c r="S10" i="13"/>
  <c r="W10" i="13"/>
  <c r="AA10" i="13"/>
  <c r="AE10" i="13"/>
  <c r="AI10" i="13"/>
  <c r="AM10" i="13"/>
  <c r="AQ10" i="13"/>
  <c r="P11" i="13"/>
  <c r="P12" i="13" s="1"/>
  <c r="T11" i="13"/>
  <c r="T12" i="13" s="1"/>
  <c r="X11" i="13"/>
  <c r="X12" i="13" s="1"/>
  <c r="AB11" i="13"/>
  <c r="AB12" i="13" s="1"/>
  <c r="AF11" i="13"/>
  <c r="AF12" i="13" s="1"/>
  <c r="AJ11" i="13"/>
  <c r="AJ12" i="13" s="1"/>
  <c r="B14" i="1"/>
  <c r="B15" i="1"/>
  <c r="B16" i="1"/>
  <c r="B17" i="1"/>
  <c r="B18" i="1"/>
  <c r="B19" i="1"/>
  <c r="B20" i="1"/>
  <c r="B21" i="1"/>
  <c r="B22" i="1"/>
  <c r="B23" i="1"/>
  <c r="B24" i="1"/>
  <c r="B25" i="1"/>
  <c r="B26" i="1"/>
  <c r="B27" i="1"/>
  <c r="B28" i="1"/>
  <c r="B29" i="1"/>
  <c r="B30" i="1"/>
  <c r="B31" i="1"/>
  <c r="B32" i="1"/>
  <c r="B13" i="1"/>
  <c r="AW31" i="13" l="1"/>
  <c r="AW18" i="13"/>
  <c r="AW23" i="13"/>
  <c r="AW30" i="13"/>
  <c r="AW20" i="13"/>
  <c r="AW27" i="13"/>
  <c r="AW19" i="13"/>
  <c r="AW15" i="13"/>
  <c r="AW17" i="13"/>
  <c r="AW22" i="13"/>
  <c r="AW21" i="13"/>
  <c r="AW24" i="13"/>
  <c r="AW14" i="13"/>
  <c r="AW13" i="13"/>
  <c r="AW25" i="13"/>
  <c r="AW32" i="13"/>
  <c r="AW16" i="13"/>
  <c r="AW26" i="13"/>
  <c r="AU8" i="1"/>
  <c r="X2" i="1" l="1"/>
  <c r="AZ6" i="1" s="1"/>
  <c r="AW20" i="1" l="1"/>
  <c r="AW31" i="1"/>
  <c r="AW25" i="1"/>
  <c r="AW21" i="1"/>
  <c r="AW18" i="1"/>
  <c r="AW24" i="1"/>
  <c r="AW13" i="1"/>
  <c r="AW19" i="1"/>
  <c r="AW27" i="1"/>
  <c r="AW23" i="1"/>
  <c r="AW29" i="1"/>
  <c r="AW26" i="1"/>
  <c r="AW17" i="1"/>
  <c r="AW28" i="1"/>
  <c r="AW32" i="1"/>
  <c r="AW22" i="1"/>
  <c r="AW30" i="1"/>
  <c r="AW14" i="1"/>
  <c r="AW15" i="1"/>
  <c r="AW16" i="1"/>
  <c r="AT10" i="1"/>
  <c r="AT11" i="1" s="1"/>
  <c r="AT12" i="1" s="1"/>
  <c r="AR10" i="1"/>
  <c r="AR11" i="1" s="1"/>
  <c r="AR12" i="1" s="1"/>
  <c r="AS10" i="1"/>
  <c r="AS11" i="1" s="1"/>
  <c r="AS12" i="1" s="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alcChain>
</file>

<file path=xl/comments1.xml><?xml version="1.0" encoding="utf-8"?>
<comments xmlns="http://schemas.openxmlformats.org/spreadsheetml/2006/main">
  <authors>
    <author>作成者</author>
  </authors>
  <commentList>
    <comment ref="BD3" authorId="0" shapeId="0">
      <text>
        <r>
          <rPr>
            <sz val="18"/>
            <color indexed="81"/>
            <rFont val="MS P ゴシック"/>
            <family val="3"/>
            <charset val="128"/>
          </rPr>
          <t>★更新申請の場合
(1)暦月
(2)実績
■新規・変更の場合
(1)４週
(2)予定</t>
        </r>
      </text>
    </comment>
  </commentList>
</comments>
</file>

<file path=xl/comments2.xml><?xml version="1.0" encoding="utf-8"?>
<comments xmlns="http://schemas.openxmlformats.org/spreadsheetml/2006/main">
  <authors>
    <author>作成者</author>
  </authors>
  <commentList>
    <comment ref="BD3" authorId="0" shapeId="0">
      <text>
        <r>
          <rPr>
            <sz val="18"/>
            <color indexed="81"/>
            <rFont val="MS P ゴシック"/>
            <family val="3"/>
            <charset val="128"/>
          </rPr>
          <t>★更新申請の場合
(1)暦月
(2)実績
■新規・変更の場合
(1)４週
(2)予定</t>
        </r>
      </text>
    </comment>
  </commentList>
</comments>
</file>

<file path=xl/sharedStrings.xml><?xml version="1.0" encoding="utf-8"?>
<sst xmlns="http://schemas.openxmlformats.org/spreadsheetml/2006/main" count="298" uniqueCount="155">
  <si>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</si>
  <si>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</si>
  <si>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</si>
  <si>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</si>
  <si>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</si>
  <si>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</si>
  <si>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</si>
  <si>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</si>
  <si>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</si>
  <si>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</si>
  <si>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</si>
  <si>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</si>
  <si>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</si>
  <si>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</si>
  <si>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</si>
  <si>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</si>
  <si>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</si>
  <si>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</si>
  <si>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</si>
  <si>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</si>
  <si>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</si>
  <si>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</si>
  <si>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</si>
  <si>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</si>
  <si>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</si>
  <si>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</si>
  <si>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</si>
  <si>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</si>
  <si>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</si>
  <si>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</si>
  <si>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</si>
  <si>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</si>
  <si>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</si>
  <si>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</si>
  <si>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</si>
  <si>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</si>
  <si>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</si>
  <si>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</si>
  <si>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</si>
  <si>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</si>
  <si>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</si>
  <si>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</si>
  <si>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</si>
  <si>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</si>
  <si>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</si>
  <si>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</si>
  <si>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</si>
  <si>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</si>
  <si>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</si>
  <si>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</si>
  <si>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管理者</t>
    <rPh sb="0" eb="3">
      <t>カンリシャ</t>
    </rPh>
    <phoneticPr fontId="1"/>
  </si>
  <si>
    <t>訪問介護員</t>
    <rPh sb="0" eb="2">
      <t>ホウモン</t>
    </rPh>
    <rPh sb="2" eb="5">
      <t>カイゴイン</t>
    </rPh>
    <phoneticPr fontId="1"/>
  </si>
  <si>
    <t>１．サービス種別</t>
    <rPh sb="6" eb="8">
      <t>シュベツ</t>
    </rPh>
    <phoneticPr fontId="1"/>
  </si>
  <si>
    <t>サービス種別名</t>
    <rPh sb="4" eb="6">
      <t>シュベツ</t>
    </rPh>
    <rPh sb="6" eb="7">
      <t>メイ</t>
    </rPh>
    <phoneticPr fontId="1"/>
  </si>
  <si>
    <t>２．職種名・資格名称</t>
    <rPh sb="2" eb="4">
      <t>ショクシュ</t>
    </rPh>
    <rPh sb="4" eb="5">
      <t>メイ</t>
    </rPh>
    <rPh sb="6" eb="8">
      <t>シカク</t>
    </rPh>
    <rPh sb="8" eb="10">
      <t>メイショウ</t>
    </rPh>
    <phoneticPr fontId="1"/>
  </si>
  <si>
    <t>職種名</t>
    <rPh sb="0" eb="2">
      <t>ショクシュ</t>
    </rPh>
    <rPh sb="2" eb="3">
      <t>メイ</t>
    </rPh>
    <phoneticPr fontId="1"/>
  </si>
  <si>
    <t>ー</t>
    <phoneticPr fontId="1"/>
  </si>
  <si>
    <t>資格</t>
    <rPh sb="0" eb="2">
      <t>シカク</t>
    </rPh>
    <phoneticPr fontId="1"/>
  </si>
  <si>
    <t>介護福祉士</t>
    <rPh sb="0" eb="2">
      <t>カイゴ</t>
    </rPh>
    <rPh sb="2" eb="5">
      <t>フクシシ</t>
    </rPh>
    <phoneticPr fontId="1"/>
  </si>
  <si>
    <t>看護師</t>
    <phoneticPr fontId="1"/>
  </si>
  <si>
    <t>看護師</t>
    <rPh sb="0" eb="3">
      <t>カンゴシ</t>
    </rPh>
    <phoneticPr fontId="1"/>
  </si>
  <si>
    <t>准看護師</t>
    <phoneticPr fontId="1"/>
  </si>
  <si>
    <t>准看護師</t>
    <rPh sb="0" eb="4">
      <t>ジュンカンゴシ</t>
    </rPh>
    <phoneticPr fontId="1"/>
  </si>
  <si>
    <t>実務者研修修了者</t>
    <rPh sb="5" eb="7">
      <t>シュウリョウ</t>
    </rPh>
    <phoneticPr fontId="1"/>
  </si>
  <si>
    <t>実務者研修修了者</t>
    <rPh sb="0" eb="3">
      <t>ジツムシャ</t>
    </rPh>
    <rPh sb="3" eb="5">
      <t>ケンシュウ</t>
    </rPh>
    <rPh sb="5" eb="8">
      <t>シュウリョウシャ</t>
    </rPh>
    <phoneticPr fontId="1"/>
  </si>
  <si>
    <t>旧介護職員基礎研修課程修了者</t>
    <phoneticPr fontId="1"/>
  </si>
  <si>
    <t>介護職員初任者研修修了者</t>
    <rPh sb="0" eb="2">
      <t>カイゴ</t>
    </rPh>
    <rPh sb="2" eb="4">
      <t>ショクイン</t>
    </rPh>
    <rPh sb="4" eb="7">
      <t>ショニンシャ</t>
    </rPh>
    <rPh sb="7" eb="9">
      <t>ケンシュウ</t>
    </rPh>
    <rPh sb="9" eb="12">
      <t>シュウリョウシャ</t>
    </rPh>
    <phoneticPr fontId="1"/>
  </si>
  <si>
    <t>旧ホームヘルパー1級課程修了者</t>
    <rPh sb="0" eb="1">
      <t>キュウ</t>
    </rPh>
    <rPh sb="9" eb="10">
      <t>キュウ</t>
    </rPh>
    <rPh sb="10" eb="12">
      <t>カテイ</t>
    </rPh>
    <rPh sb="12" eb="15">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</si>
  <si>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</si>
  <si>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</si>
  <si>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旧ホームヘルパー2級課程修了者</t>
    <rPh sb="0" eb="1">
      <t>キュウ</t>
    </rPh>
    <rPh sb="9" eb="10">
      <t>キュウ</t>
    </rPh>
    <rPh sb="10" eb="12">
      <t>カテイ</t>
    </rPh>
    <rPh sb="12" eb="15">
      <t>シュウリョウシャ</t>
    </rPh>
    <phoneticPr fontId="1"/>
  </si>
  <si>
    <t>【自治体の皆様へ】</t>
    <rPh sb="1" eb="4">
      <t>ジチタイ</t>
    </rPh>
    <rPh sb="5" eb="7">
      <t>ミナサマ</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</si>
  <si>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</si>
  <si>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12行目・・・「職種」</t>
    <rPh sb="3" eb="5">
      <t>ギョウメ</t>
    </rPh>
    <rPh sb="9" eb="11">
      <t>ショクシュ</t>
    </rPh>
    <phoneticPr fontId="1"/>
  </si>
  <si>
    <t>　C列・・・「管理者」</t>
    <rPh sb="2" eb="3">
      <t>レツ</t>
    </rPh>
    <rPh sb="7" eb="10">
      <t>カンリシャ</t>
    </rPh>
    <phoneticPr fontId="1"/>
  </si>
  <si>
    <t>　E列・・・「訪問介護員」</t>
    <rPh sb="2" eb="3">
      <t>レツ</t>
    </rPh>
    <rPh sb="7" eb="9">
      <t>ホウモン</t>
    </rPh>
    <rPh sb="9" eb="12">
      <t>カイゴイン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</si>
  <si>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</si>
  <si>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</si>
  <si>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</si>
  <si>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</si>
  <si>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</si>
  <si>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</si>
  <si>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</si>
  <si>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</si>
  <si>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訪問事業責任者</t>
    <phoneticPr fontId="1"/>
  </si>
  <si>
    <t>共生型訪問介護の訪問事業責任者</t>
    <rPh sb="0" eb="2">
      <t>キョウセイ</t>
    </rPh>
    <rPh sb="2" eb="3">
      <t>ガタ</t>
    </rPh>
    <rPh sb="3" eb="5">
      <t>ホウモン</t>
    </rPh>
    <rPh sb="5" eb="7">
      <t>カイゴ</t>
    </rPh>
    <phoneticPr fontId="1"/>
  </si>
  <si>
    <t>　D列・・・「訪問事業責任者」</t>
    <rPh sb="2" eb="3">
      <t>レツ</t>
    </rPh>
    <phoneticPr fontId="1"/>
  </si>
  <si>
    <t>訪問型サービスA従事者養成研修修了者</t>
    <phoneticPr fontId="1"/>
  </si>
  <si>
    <t>初任者研修修了者</t>
    <phoneticPr fontId="1"/>
  </si>
  <si>
    <t>市の定める研修修了者</t>
    <rPh sb="9" eb="10">
      <t>シャ</t>
    </rPh>
    <phoneticPr fontId="1"/>
  </si>
  <si>
    <t>（参考様式1-1）</t>
    <rPh sb="1" eb="3">
      <t>サンコウ</t>
    </rPh>
    <rPh sb="3" eb="5">
      <t>ヨウシキ</t>
    </rPh>
    <phoneticPr fontId="2"/>
  </si>
  <si>
    <t>訪問事業責任者</t>
  </si>
  <si>
    <t>C</t>
  </si>
  <si>
    <t>B</t>
  </si>
  <si>
    <t>D</t>
  </si>
  <si>
    <t>厚労　太郎</t>
    <rPh sb="0" eb="2">
      <t>コウロウ</t>
    </rPh>
    <rPh sb="3" eb="5">
      <t>タロウ</t>
    </rPh>
    <phoneticPr fontId="1"/>
  </si>
  <si>
    <t>○○　A郞</t>
    <rPh sb="4" eb="5">
      <t>ロウ</t>
    </rPh>
    <phoneticPr fontId="1"/>
  </si>
  <si>
    <t>○○　B子</t>
    <rPh sb="4" eb="5">
      <t>コ</t>
    </rPh>
    <phoneticPr fontId="1"/>
  </si>
  <si>
    <t>○○　C子</t>
    <rPh sb="4" eb="5">
      <t>コ</t>
    </rPh>
    <phoneticPr fontId="1"/>
  </si>
  <si>
    <t>○○　D子</t>
    <rPh sb="4" eb="5">
      <t>コ</t>
    </rPh>
    <phoneticPr fontId="1"/>
  </si>
  <si>
    <t>○○　E子</t>
    <rPh sb="4" eb="5">
      <t>コ</t>
    </rPh>
    <phoneticPr fontId="1"/>
  </si>
  <si>
    <t>ー</t>
  </si>
  <si>
    <t>同事業所
サービス提供責任者</t>
    <rPh sb="0" eb="1">
      <t>ドウ</t>
    </rPh>
    <rPh sb="1" eb="4">
      <t>ジギョウショ</t>
    </rPh>
    <rPh sb="9" eb="14">
      <t>テイキョウセキニンシャ</t>
    </rPh>
    <phoneticPr fontId="1"/>
  </si>
  <si>
    <t>同事業所
訪問介護員</t>
    <rPh sb="0" eb="1">
      <t>ドウ</t>
    </rPh>
    <rPh sb="1" eb="4">
      <t>ジギョウショ</t>
    </rPh>
    <rPh sb="5" eb="7">
      <t>ホウモン</t>
    </rPh>
    <rPh sb="7" eb="10">
      <t>カイゴイン</t>
    </rPh>
    <phoneticPr fontId="1"/>
  </si>
  <si>
    <t>○○　F子</t>
    <rPh sb="4" eb="5">
      <t>コ</t>
    </rPh>
    <phoneticPr fontId="1"/>
  </si>
  <si>
    <t>事業所名称</t>
    <rPh sb="0" eb="3">
      <t>ジギョウショ</t>
    </rPh>
    <rPh sb="3" eb="5">
      <t>メイショウ</t>
    </rPh>
    <phoneticPr fontId="1"/>
  </si>
  <si>
    <t>利用者数</t>
    <rPh sb="0" eb="3">
      <t>リヨウシャ</t>
    </rPh>
    <rPh sb="3" eb="4">
      <t>スウ</t>
    </rPh>
    <phoneticPr fontId="1"/>
  </si>
  <si>
    <t>人</t>
    <rPh sb="0" eb="1">
      <t>ニン</t>
    </rPh>
    <phoneticPr fontId="1"/>
  </si>
  <si>
    <t>≪提出不要≫</t>
    <rPh sb="1" eb="3">
      <t>テイシュツ</t>
    </rPh>
    <rPh sb="3" eb="5">
      <t>フヨウ</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</si>
  <si>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</si>
  <si>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</si>
  <si>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・・・プルダウンから選択して入力する必要がある箇所です。</t>
    <rPh sb="10" eb="12">
      <t>センタク</t>
    </rPh>
    <rPh sb="14" eb="16">
      <t>ニュウリョク</t>
    </rPh>
    <rPh sb="18" eb="20">
      <t>ヒツヨウ</t>
    </rPh>
    <rPh sb="23" eb="25">
      <t>カショ</t>
    </rPh>
    <phoneticPr fontId="1"/>
  </si>
  <si>
    <t>　(1) 新規と変更は「４週」を選択・更新は「暦月」を選択してください。</t>
    <rPh sb="5" eb="7">
      <t>シンキ</t>
    </rPh>
    <rPh sb="8" eb="10">
      <t>ヘンコウ</t>
    </rPh>
    <rPh sb="13" eb="14">
      <t>シュウ</t>
    </rPh>
    <rPh sb="16" eb="18">
      <t>センタク</t>
    </rPh>
    <rPh sb="19" eb="21">
      <t>コウシン</t>
    </rPh>
    <rPh sb="23" eb="24">
      <t>レキ</t>
    </rPh>
    <rPh sb="24" eb="25">
      <t>ツキ</t>
    </rPh>
    <rPh sb="27" eb="29">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</si>
  <si>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</si>
  <si>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訪問介護員</t>
    <rPh sb="0" eb="2">
      <t>ホウモン</t>
    </rPh>
    <rPh sb="2" eb="4">
      <t>カイゴ</t>
    </rPh>
    <rPh sb="4" eb="5">
      <t>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</si>
  <si>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</si>
  <si>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</si>
  <si>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</si>
  <si>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</si>
  <si>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</si>
  <si>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</si>
  <si>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</si>
  <si>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</si>
  <si>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</si>
  <si>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</si>
  <si>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</si>
  <si>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</si>
  <si>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</si>
  <si>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</si>
  <si>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</si>
  <si>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</si>
  <si>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</si>
  <si>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</si>
  <si>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訪問事業責任者</t>
    <rPh sb="0" eb="2">
      <t>ホウモン</t>
    </rPh>
    <rPh sb="2" eb="4">
      <t>ジギョウ</t>
    </rPh>
    <rPh sb="4" eb="7">
      <t>セキニンシャ</t>
    </rPh>
    <phoneticPr fontId="1"/>
  </si>
  <si>
    <t>※訪問事業責任者は介護訪問員から選任しますが、この場合は「訪問事業責任者」として1行にまとめて記入してください。</t>
    <rPh sb="1" eb="3">
      <t>ホウモン</t>
    </rPh>
    <rPh sb="3" eb="5">
      <t>ジギョウ</t>
    </rPh>
    <rPh sb="5" eb="8">
      <t>セキニンシャ</t>
    </rPh>
    <rPh sb="9" eb="11">
      <t>カイゴ</t>
    </rPh>
    <rPh sb="11" eb="13">
      <t>ホウモン</t>
    </rPh>
    <rPh sb="13" eb="14">
      <t>イン</t>
    </rPh>
    <rPh sb="16" eb="18">
      <t>センニン</t>
    </rPh>
    <rPh sb="25" eb="27">
      <t>バアイ</t>
    </rPh>
    <rPh sb="29" eb="31">
      <t>ホウモン</t>
    </rPh>
    <rPh sb="31" eb="33">
      <t>ジギョウ</t>
    </rPh>
    <rPh sb="33" eb="36">
      <t>セキニンシャ</t>
    </rPh>
    <rPh sb="41" eb="42">
      <t>ギョウ</t>
    </rPh>
    <rPh sb="47" eb="49">
      <t>キニュウ</t>
    </rPh>
    <phoneticPr fontId="1"/>
  </si>
  <si>
    <t>訪問介護員</t>
    <rPh sb="0" eb="2">
      <t>ホウモン</t>
    </rPh>
    <rPh sb="2" eb="5">
      <t>カイゴイン</t>
    </rPh>
    <phoneticPr fontId="1"/>
  </si>
  <si>
    <t>○○　G子</t>
    <rPh sb="4" eb="5">
      <t>コ</t>
    </rPh>
    <phoneticPr fontId="1"/>
  </si>
  <si>
    <t>始業時刻</t>
    <rPh sb="0" eb="2">
      <t>シギョウ</t>
    </rPh>
    <rPh sb="2" eb="4">
      <t>ジコク</t>
    </rPh>
    <phoneticPr fontId="1"/>
  </si>
  <si>
    <t>終業時刻</t>
    <rPh sb="0" eb="2">
      <t>シュウギョウ</t>
    </rPh>
    <rPh sb="2" eb="4">
      <t>ジコク</t>
    </rPh>
    <phoneticPr fontId="1"/>
  </si>
  <si>
    <t>うち休憩時間</t>
    <rPh sb="2" eb="4">
      <t>キュウケイ</t>
    </rPh>
    <rPh sb="4" eb="6">
      <t>ジカン</t>
    </rPh>
    <phoneticPr fontId="1"/>
  </si>
  <si>
    <t>勤務時間</t>
    <rPh sb="0" eb="2">
      <t>キンム</t>
    </rPh>
    <rPh sb="2" eb="4">
      <t>ジカン</t>
    </rPh>
    <phoneticPr fontId="1"/>
  </si>
  <si>
    <t>～</t>
    <phoneticPr fontId="1"/>
  </si>
  <si>
    <t>（</t>
    <phoneticPr fontId="1"/>
  </si>
  <si>
    <t>※24時間表記　休憩時間1時間は「1:00」</t>
    <phoneticPr fontId="1"/>
  </si>
  <si>
    <t>休憩時間45分は「00:45」と入力してください。</t>
    <phoneticPr fontId="1"/>
  </si>
  <si>
    <t>管理者と訪問事業責任者のみ</t>
    <rPh sb="0" eb="3">
      <t>カンリシャ</t>
    </rPh>
    <rPh sb="4" eb="6">
      <t>ホウモン</t>
    </rPh>
    <rPh sb="6" eb="8">
      <t>ジギョウ</t>
    </rPh>
    <rPh sb="8" eb="11">
      <t>セキニンシャ</t>
    </rPh>
    <phoneticPr fontId="1"/>
  </si>
  <si>
    <t>訪問型サービスＡ〔緩和型〕（一体型）</t>
    <rPh sb="0" eb="3">
      <t>ホウモンガタ</t>
    </rPh>
    <rPh sb="9" eb="11">
      <t>カンワ</t>
    </rPh>
    <rPh sb="11" eb="12">
      <t>ガタ</t>
    </rPh>
    <rPh sb="14" eb="17">
      <t>イッタイガタ</t>
    </rPh>
    <phoneticPr fontId="1"/>
  </si>
  <si>
    <t>訪問型サービスＡ〔緩和型〕（単独型）</t>
    <rPh sb="0" eb="3">
      <t>ホウモンガタ</t>
    </rPh>
    <rPh sb="9" eb="11">
      <t>カンワ</t>
    </rPh>
    <rPh sb="11" eb="12">
      <t>ガタ</t>
    </rPh>
    <rPh sb="14" eb="17">
      <t>タンドクガタ</t>
    </rPh>
    <phoneticPr fontId="1"/>
  </si>
  <si>
    <t>暦月</t>
  </si>
  <si>
    <t>実績</t>
  </si>
  <si>
    <t>日</t>
    <rPh sb="0" eb="1">
      <t>ニチ</t>
    </rPh>
    <phoneticPr fontId="1"/>
  </si>
  <si>
    <t>当月の日数</t>
    <rPh sb="0" eb="2">
      <t>トウゲツ</t>
    </rPh>
    <rPh sb="3" eb="5">
      <t>ニッスウ</t>
    </rPh>
    <phoneticPr fontId="1"/>
  </si>
  <si>
    <t>従業者の勤務の体制及び勤務形態一覧表　記入方法　（訪問型サービス・活動Ａ）</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2"/>
  </si>
  <si>
    <t>訪問型サービス・活動Ａ〔緩和型〕（一体型）</t>
    <rPh sb="12" eb="14">
      <t>カンワ</t>
    </rPh>
    <rPh sb="14" eb="15">
      <t>ガタ</t>
    </rPh>
    <rPh sb="17" eb="20">
      <t>イッタイガタ</t>
    </rPh>
    <phoneticPr fontId="1"/>
  </si>
  <si>
    <t>訪問型サービス・活動Ａ従事者養成研修修了者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</si>
</sst>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h:mm;@"/>
  </numFmts>
  <fonts count="25">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sz val="16"/>
      <color rgb="FF000000"/>
      <name val="HGSｺﾞｼｯｸM"/>
      <family val="3"/>
      <charset val="128"/>
    </font>
    <font>
      <sz val="16"/>
      <color theme="1"/>
      <name val="游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2"/>
      <color rgb="FFFF0000"/>
      <name val="HGSｺﾞｼｯｸM"/>
      <family val="3"/>
      <charset val="128"/>
    </font>
    <font>
      <sz val="11"/>
      <color rgb="FF000000"/>
      <name val="游ゴシック"/>
      <family val="3"/>
      <charset val="128"/>
      <scheme val="minor"/>
    </font>
    <font>
      <sz val="11"/>
      <color rgb="FF000000"/>
      <name val="Calibri"/>
      <family val="2"/>
    </font>
    <font>
      <sz val="18"/>
      <color indexed="81"/>
      <name val="MS P ゴシック"/>
      <family val="3"/>
      <charset val="128"/>
    </font>
    <font>
      <sz val="16"/>
      <color theme="1"/>
      <name val="游ゴシック"/>
      <family val="3"/>
      <charset val="128"/>
      <scheme val="minor"/>
    </font>
    <font>
      <sz val="16"/>
      <color theme="1"/>
      <name val="HGSｺﾞｼｯｸM"/>
      <family val="3"/>
      <charset val="128"/>
    </font>
    <font>
      <sz val="14"/>
      <color rgb="FFFF0000"/>
      <name val="HGSｺﾞｼｯｸM"/>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CCECFF"/>
        <bgColor indexed="64"/>
      </patternFill>
    </fill>
  </fills>
  <borders count="6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16">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0" xfId="0" applyFont="1" applyFill="1">
      <alignment vertical="center"/>
    </xf>
    <xf numFmtId="0" fontId="7" fillId="0" borderId="0" xfId="0" applyFont="1" applyAlignment="1">
      <alignment horizontal="center" vertical="center"/>
    </xf>
    <xf numFmtId="0" fontId="6" fillId="0" borderId="0" xfId="0" quotePrefix="1" applyFont="1" applyAlignment="1">
      <alignment horizontal="center" vertical="center"/>
    </xf>
    <xf numFmtId="0" fontId="6" fillId="3" borderId="0" xfId="0" applyFont="1" applyFill="1">
      <alignment vertical="center"/>
    </xf>
    <xf numFmtId="0" fontId="7" fillId="3" borderId="0" xfId="0" applyFont="1" applyFill="1" applyAlignment="1">
      <alignment horizontal="right" vertical="center"/>
    </xf>
    <xf numFmtId="0" fontId="7" fillId="3" borderId="0" xfId="0" applyFont="1" applyFill="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10" fillId="3" borderId="0" xfId="0" applyFont="1" applyFill="1" applyAlignment="1">
      <alignment horizontal="centerContinuous" vertical="center"/>
    </xf>
    <xf numFmtId="0" fontId="6" fillId="3" borderId="0" xfId="0" applyFont="1" applyFill="1" applyAlignment="1">
      <alignment horizontal="centerContinuous" vertical="center"/>
    </xf>
    <xf numFmtId="0" fontId="10"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45" xfId="0" applyFont="1" applyBorder="1">
      <alignment vertical="center"/>
    </xf>
    <xf numFmtId="0" fontId="6" fillId="0" borderId="33" xfId="0" applyFont="1" applyBorder="1">
      <alignment vertical="center"/>
    </xf>
    <xf numFmtId="0" fontId="6" fillId="0" borderId="46"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1" xfId="0" applyFont="1" applyBorder="1" applyAlignment="1">
      <alignment horizontal="center" vertical="center"/>
    </xf>
    <xf numFmtId="0" fontId="6" fillId="0" borderId="18" xfId="0" applyFont="1" applyBorder="1" applyAlignment="1">
      <alignment horizontal="center" vertical="center" wrapText="1"/>
    </xf>
    <xf numFmtId="0" fontId="10" fillId="3" borderId="0" xfId="0" applyFont="1" applyFill="1">
      <alignment vertical="center"/>
    </xf>
    <xf numFmtId="0" fontId="4" fillId="3" borderId="10"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0" fontId="6" fillId="3" borderId="10" xfId="0" applyFont="1" applyFill="1" applyBorder="1" applyAlignment="1">
      <alignment horizontal="center" vertical="center"/>
    </xf>
    <xf numFmtId="0" fontId="11" fillId="3" borderId="0" xfId="0" applyFont="1" applyFill="1" applyAlignment="1">
      <alignment horizontal="left" vertical="center"/>
    </xf>
    <xf numFmtId="0" fontId="12" fillId="3" borderId="0" xfId="0" applyFont="1" applyFill="1">
      <alignment vertical="center"/>
    </xf>
    <xf numFmtId="0" fontId="12" fillId="3" borderId="10" xfId="0" applyFont="1" applyFill="1" applyBorder="1" applyAlignment="1">
      <alignment horizontal="center" vertical="center"/>
    </xf>
    <xf numFmtId="0" fontId="12" fillId="3" borderId="10" xfId="0" applyFont="1" applyFill="1" applyBorder="1">
      <alignment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6" fillId="3" borderId="43" xfId="0" applyFont="1" applyFill="1" applyBorder="1">
      <alignment vertical="center"/>
    </xf>
    <xf numFmtId="0" fontId="6" fillId="3" borderId="54" xfId="0" applyFont="1" applyFill="1" applyBorder="1">
      <alignment vertical="center"/>
    </xf>
    <xf numFmtId="0" fontId="12" fillId="3" borderId="54" xfId="0" applyFont="1" applyFill="1" applyBorder="1">
      <alignment vertical="center"/>
    </xf>
    <xf numFmtId="0" fontId="12" fillId="3" borderId="6" xfId="0" applyFont="1" applyFill="1" applyBorder="1">
      <alignment vertical="center"/>
    </xf>
    <xf numFmtId="0" fontId="6" fillId="3" borderId="9" xfId="0" applyFont="1" applyFill="1" applyBorder="1">
      <alignment vertical="center"/>
    </xf>
    <xf numFmtId="0" fontId="6" fillId="3" borderId="50" xfId="0" applyFont="1" applyFill="1" applyBorder="1">
      <alignment vertical="center"/>
    </xf>
    <xf numFmtId="0" fontId="6" fillId="3" borderId="51" xfId="0" applyFont="1" applyFill="1" applyBorder="1">
      <alignment vertical="center"/>
    </xf>
    <xf numFmtId="0" fontId="12" fillId="3" borderId="11"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3" borderId="17" xfId="0" applyFont="1" applyFill="1" applyBorder="1">
      <alignment vertical="center"/>
    </xf>
    <xf numFmtId="0" fontId="12" fillId="3" borderId="18" xfId="0" applyFont="1" applyFill="1" applyBorder="1">
      <alignment vertical="center"/>
    </xf>
    <xf numFmtId="0" fontId="6" fillId="3" borderId="18" xfId="0" applyFont="1" applyFill="1" applyBorder="1">
      <alignment vertical="center"/>
    </xf>
    <xf numFmtId="0" fontId="12" fillId="3" borderId="19" xfId="0" applyFont="1" applyFill="1" applyBorder="1">
      <alignment vertical="center"/>
    </xf>
    <xf numFmtId="0" fontId="12" fillId="3" borderId="4" xfId="0" applyFont="1" applyFill="1" applyBorder="1" applyAlignment="1">
      <alignment horizontal="center" vertical="center" shrinkToFit="1"/>
    </xf>
    <xf numFmtId="0" fontId="6" fillId="4" borderId="13"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176" fontId="6" fillId="4" borderId="30" xfId="0" applyNumberFormat="1" applyFont="1" applyFill="1" applyBorder="1" applyAlignment="1" applyProtection="1">
      <alignment horizontal="center" vertical="center" shrinkToFit="1"/>
      <protection locked="0"/>
    </xf>
    <xf numFmtId="176" fontId="6" fillId="4" borderId="31" xfId="0" applyNumberFormat="1" applyFont="1" applyFill="1" applyBorder="1" applyAlignment="1" applyProtection="1">
      <alignment horizontal="center" vertical="center" shrinkToFit="1"/>
      <protection locked="0"/>
    </xf>
    <xf numFmtId="176" fontId="6" fillId="4" borderId="32" xfId="0" applyNumberFormat="1" applyFont="1" applyFill="1" applyBorder="1" applyAlignment="1" applyProtection="1">
      <alignment horizontal="center" vertical="center" shrinkToFit="1"/>
      <protection locked="0"/>
    </xf>
    <xf numFmtId="176" fontId="6" fillId="4" borderId="34" xfId="0" applyNumberFormat="1" applyFont="1" applyFill="1" applyBorder="1" applyAlignment="1" applyProtection="1">
      <alignment horizontal="center" vertical="center" shrinkToFit="1"/>
      <protection locked="0"/>
    </xf>
    <xf numFmtId="176" fontId="6" fillId="4" borderId="35" xfId="0" applyNumberFormat="1" applyFont="1" applyFill="1" applyBorder="1" applyAlignment="1" applyProtection="1">
      <alignment horizontal="center" vertical="center" shrinkToFit="1"/>
      <protection locked="0"/>
    </xf>
    <xf numFmtId="176" fontId="6" fillId="4" borderId="36" xfId="0" applyNumberFormat="1" applyFont="1" applyFill="1" applyBorder="1" applyAlignment="1" applyProtection="1">
      <alignment horizontal="center" vertical="center" shrinkToFit="1"/>
      <protection locked="0"/>
    </xf>
    <xf numFmtId="176" fontId="6" fillId="4" borderId="17" xfId="0" applyNumberFormat="1" applyFont="1" applyFill="1" applyBorder="1" applyAlignment="1" applyProtection="1">
      <alignment horizontal="center" vertical="center" shrinkToFit="1"/>
      <protection locked="0"/>
    </xf>
    <xf numFmtId="176" fontId="6" fillId="4" borderId="18" xfId="0" applyNumberFormat="1" applyFont="1" applyFill="1" applyBorder="1" applyAlignment="1" applyProtection="1">
      <alignment horizontal="center" vertical="center" shrinkToFit="1"/>
      <protection locked="0"/>
    </xf>
    <xf numFmtId="176" fontId="6" fillId="4" borderId="19" xfId="0" applyNumberFormat="1" applyFont="1" applyFill="1" applyBorder="1" applyAlignment="1" applyProtection="1">
      <alignment horizontal="center" vertical="center" shrinkToFit="1"/>
      <protection locked="0"/>
    </xf>
    <xf numFmtId="0" fontId="6" fillId="4" borderId="24"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3" borderId="59" xfId="0" applyFont="1" applyFill="1" applyBorder="1">
      <alignment vertical="center"/>
    </xf>
    <xf numFmtId="0" fontId="6" fillId="0" borderId="62" xfId="0" applyFont="1" applyBorder="1">
      <alignment vertical="center"/>
    </xf>
    <xf numFmtId="0" fontId="0" fillId="3" borderId="0" xfId="0" applyFill="1">
      <alignment vertical="center"/>
    </xf>
    <xf numFmtId="0" fontId="5" fillId="3"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lignment vertical="center"/>
    </xf>
    <xf numFmtId="0" fontId="4" fillId="4" borderId="10" xfId="0" applyFont="1" applyFill="1" applyBorder="1" applyAlignment="1">
      <alignment horizontal="left" vertical="center"/>
    </xf>
    <xf numFmtId="0" fontId="4" fillId="6" borderId="10" xfId="0" applyFont="1" applyFill="1" applyBorder="1" applyAlignment="1">
      <alignment horizontal="left" vertical="center"/>
    </xf>
    <xf numFmtId="0" fontId="13" fillId="3" borderId="0" xfId="0" applyFont="1" applyFill="1" applyAlignment="1">
      <alignment horizontal="left" vertical="center"/>
    </xf>
    <xf numFmtId="0" fontId="8" fillId="0" borderId="0" xfId="0" applyFont="1" applyAlignment="1">
      <alignment horizontal="left" vertical="center"/>
    </xf>
    <xf numFmtId="0" fontId="4" fillId="3" borderId="10" xfId="0" applyFont="1" applyFill="1" applyBorder="1" applyAlignment="1">
      <alignment horizontal="left" vertical="center"/>
    </xf>
    <xf numFmtId="0" fontId="1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lignment vertical="center"/>
    </xf>
    <xf numFmtId="0" fontId="8" fillId="3" borderId="0" xfId="0" applyFont="1" applyFill="1">
      <alignment vertical="center"/>
    </xf>
    <xf numFmtId="0" fontId="14" fillId="3" borderId="0" xfId="0" applyFont="1" applyFill="1" applyAlignment="1">
      <alignment vertical="center" shrinkToFit="1"/>
    </xf>
    <xf numFmtId="0" fontId="17" fillId="3" borderId="0" xfId="0" applyFont="1" applyFill="1" applyAlignment="1">
      <alignment vertical="center" shrinkToFit="1"/>
    </xf>
    <xf numFmtId="0" fontId="4" fillId="3" borderId="0" xfId="0" applyFont="1" applyFill="1" applyAlignment="1">
      <alignment vertical="center" wrapText="1"/>
    </xf>
    <xf numFmtId="0" fontId="4" fillId="3" borderId="0" xfId="0" applyFont="1" applyFill="1" applyAlignment="1">
      <alignment vertical="center" textRotation="90"/>
    </xf>
    <xf numFmtId="0" fontId="18" fillId="3" borderId="0" xfId="0" applyFont="1" applyFill="1">
      <alignment vertical="center"/>
    </xf>
    <xf numFmtId="0" fontId="19" fillId="3" borderId="0" xfId="0" applyFont="1" applyFill="1" applyAlignment="1">
      <alignment horizontal="left" vertical="center"/>
    </xf>
    <xf numFmtId="0" fontId="19" fillId="0" borderId="0" xfId="0" applyFont="1" applyAlignment="1">
      <alignment horizontal="left" vertical="center"/>
    </xf>
    <xf numFmtId="0" fontId="23" fillId="3" borderId="0" xfId="0" applyFont="1" applyFill="1" applyAlignment="1">
      <alignment horizontal="center" vertical="center"/>
    </xf>
    <xf numFmtId="0" fontId="22" fillId="3" borderId="0" xfId="0" applyFont="1" applyFill="1" applyAlignment="1">
      <alignment horizontal="right" vertical="center"/>
    </xf>
    <xf numFmtId="0" fontId="22" fillId="3" borderId="0" xfId="0" applyFont="1" applyFill="1" applyAlignment="1">
      <alignment horizontal="left" vertical="center"/>
    </xf>
    <xf numFmtId="0" fontId="10" fillId="3" borderId="0" xfId="0" applyFont="1" applyFill="1" applyAlignment="1">
      <alignment horizontal="right" vertical="center"/>
    </xf>
    <xf numFmtId="0" fontId="24" fillId="3" borderId="0" xfId="0" applyFont="1" applyFill="1">
      <alignment vertical="center"/>
    </xf>
    <xf numFmtId="0" fontId="6" fillId="3" borderId="10" xfId="0" applyFont="1" applyFill="1" applyBorder="1" applyAlignment="1">
      <alignment horizontal="center" vertical="center"/>
    </xf>
    <xf numFmtId="0" fontId="12" fillId="3" borderId="10" xfId="0" applyFont="1" applyFill="1" applyBorder="1" applyAlignment="1">
      <alignment vertical="center" shrinkToFit="1"/>
    </xf>
    <xf numFmtId="0" fontId="4" fillId="0" borderId="0" xfId="0" applyFont="1" applyBorder="1">
      <alignment vertical="center"/>
    </xf>
    <xf numFmtId="0" fontId="6" fillId="0" borderId="0" xfId="0" applyFont="1" applyBorder="1" applyAlignment="1">
      <alignment horizontal="center" vertical="center"/>
    </xf>
    <xf numFmtId="0" fontId="4" fillId="3" borderId="0" xfId="0" applyFont="1" applyFill="1" applyAlignment="1">
      <alignment horizontal="left" vertical="center"/>
    </xf>
    <xf numFmtId="20" fontId="6" fillId="4" borderId="10" xfId="0" applyNumberFormat="1" applyFont="1" applyFill="1" applyBorder="1" applyAlignment="1" applyProtection="1">
      <alignment horizontal="center" vertical="center"/>
      <protection locked="0"/>
    </xf>
    <xf numFmtId="20" fontId="23" fillId="4" borderId="10" xfId="0" applyNumberFormat="1" applyFont="1" applyFill="1" applyBorder="1" applyAlignment="1" applyProtection="1">
      <alignment horizontal="center" vertical="center"/>
      <protection locked="0"/>
    </xf>
    <xf numFmtId="177" fontId="22" fillId="4" borderId="0" xfId="0" applyNumberFormat="1" applyFont="1" applyFill="1" applyAlignment="1" applyProtection="1">
      <alignment horizontal="center" vertical="center"/>
      <protection locked="0"/>
    </xf>
    <xf numFmtId="0" fontId="23" fillId="3" borderId="10"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1" xfId="0" quotePrefix="1" applyFont="1" applyBorder="1" applyAlignment="1">
      <alignment horizontal="center" vertical="center"/>
    </xf>
    <xf numFmtId="0" fontId="6"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5" borderId="0" xfId="0" applyFont="1" applyFill="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2" borderId="10" xfId="0" applyFont="1" applyFill="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4" borderId="53" xfId="0" applyFont="1" applyFill="1" applyBorder="1" applyAlignment="1" applyProtection="1">
      <alignment horizontal="center" vertical="center"/>
      <protection locked="0"/>
    </xf>
    <xf numFmtId="0" fontId="6" fillId="4" borderId="52" xfId="0" applyFont="1" applyFill="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10" fillId="2" borderId="24"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shrinkToFit="1"/>
      <protection locked="0"/>
    </xf>
    <xf numFmtId="0" fontId="6" fillId="2" borderId="22" xfId="0" applyFont="1" applyFill="1" applyBorder="1" applyAlignment="1" applyProtection="1">
      <alignment horizontal="center" vertical="center" wrapText="1" shrinkToFit="1"/>
      <protection locked="0"/>
    </xf>
    <xf numFmtId="0" fontId="6" fillId="2" borderId="12" xfId="0" applyFont="1" applyFill="1" applyBorder="1" applyAlignment="1" applyProtection="1">
      <alignment horizontal="center" vertical="center" wrapText="1" shrinkToFit="1"/>
      <protection locked="0"/>
    </xf>
    <xf numFmtId="0" fontId="6" fillId="4" borderId="13"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3" xfId="0" applyFont="1" applyFill="1" applyBorder="1" applyAlignment="1" applyProtection="1">
      <alignment horizontal="center" vertical="center" wrapText="1"/>
      <protection locked="0"/>
    </xf>
    <xf numFmtId="176" fontId="7" fillId="3" borderId="24" xfId="0" applyNumberFormat="1" applyFont="1" applyFill="1" applyBorder="1" applyAlignment="1">
      <alignment horizontal="center" vertical="center" wrapText="1"/>
    </xf>
    <xf numFmtId="176" fontId="7" fillId="3" borderId="23" xfId="0" applyNumberFormat="1" applyFont="1" applyFill="1" applyBorder="1" applyAlignment="1">
      <alignment horizontal="center" vertical="center" wrapText="1"/>
    </xf>
    <xf numFmtId="176" fontId="7" fillId="3" borderId="24" xfId="1" applyNumberFormat="1" applyFont="1" applyFill="1" applyBorder="1" applyAlignment="1" applyProtection="1">
      <alignment horizontal="center" vertical="center" wrapText="1"/>
    </xf>
    <xf numFmtId="176" fontId="7" fillId="3" borderId="23" xfId="1" applyNumberFormat="1" applyFont="1" applyFill="1" applyBorder="1" applyAlignment="1" applyProtection="1">
      <alignment horizontal="center" vertical="center" wrapText="1"/>
    </xf>
    <xf numFmtId="0" fontId="6" fillId="4" borderId="24"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176" fontId="7" fillId="3" borderId="40" xfId="0" applyNumberFormat="1" applyFont="1" applyFill="1" applyBorder="1" applyAlignment="1">
      <alignment horizontal="center" vertical="center" wrapText="1"/>
    </xf>
    <xf numFmtId="176" fontId="7" fillId="3" borderId="42" xfId="0" applyNumberFormat="1" applyFont="1" applyFill="1" applyBorder="1" applyAlignment="1">
      <alignment horizontal="center" vertical="center" wrapText="1"/>
    </xf>
    <xf numFmtId="176" fontId="7" fillId="3" borderId="40" xfId="1" applyNumberFormat="1" applyFont="1" applyFill="1" applyBorder="1" applyAlignment="1" applyProtection="1">
      <alignment horizontal="center" vertical="center" wrapText="1"/>
    </xf>
    <xf numFmtId="176" fontId="7" fillId="3" borderId="42" xfId="1" applyNumberFormat="1" applyFont="1" applyFill="1" applyBorder="1" applyAlignment="1" applyProtection="1">
      <alignment horizontal="center" vertical="center" wrapText="1"/>
    </xf>
    <xf numFmtId="0" fontId="6" fillId="2" borderId="53"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wrapText="1"/>
      <protection locked="0"/>
    </xf>
    <xf numFmtId="0" fontId="6" fillId="4" borderId="41"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49" xfId="0" applyFont="1" applyFill="1" applyBorder="1" applyAlignment="1" applyProtection="1">
      <alignment horizontal="left" vertical="center" wrapText="1"/>
      <protection locked="0"/>
    </xf>
    <xf numFmtId="0" fontId="10" fillId="2" borderId="41"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shrinkToFit="1"/>
      <protection locked="0"/>
    </xf>
    <xf numFmtId="0" fontId="6" fillId="2" borderId="48" xfId="0" applyFont="1" applyFill="1" applyBorder="1" applyAlignment="1" applyProtection="1">
      <alignment horizontal="center" vertical="center" wrapText="1" shrinkToFit="1"/>
      <protection locked="0"/>
    </xf>
    <xf numFmtId="0" fontId="6" fillId="2" borderId="39" xfId="0" applyFont="1" applyFill="1" applyBorder="1" applyAlignment="1" applyProtection="1">
      <alignment horizontal="center" vertical="center" wrapText="1" shrinkToFit="1"/>
      <protection locked="0"/>
    </xf>
    <xf numFmtId="0" fontId="6" fillId="4" borderId="47"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176" fontId="7" fillId="3" borderId="41" xfId="0" applyNumberFormat="1" applyFont="1" applyFill="1" applyBorder="1" applyAlignment="1">
      <alignment horizontal="center" vertical="center" wrapText="1"/>
    </xf>
    <xf numFmtId="176" fontId="7" fillId="3" borderId="49" xfId="0" applyNumberFormat="1" applyFont="1" applyFill="1" applyBorder="1" applyAlignment="1">
      <alignment horizontal="center" vertical="center" wrapText="1"/>
    </xf>
    <xf numFmtId="176" fontId="7" fillId="3" borderId="41" xfId="1" applyNumberFormat="1" applyFont="1" applyFill="1" applyBorder="1" applyAlignment="1" applyProtection="1">
      <alignment horizontal="center" vertical="center" wrapText="1"/>
    </xf>
    <xf numFmtId="176" fontId="7" fillId="3" borderId="49" xfId="1" applyNumberFormat="1" applyFont="1" applyFill="1" applyBorder="1" applyAlignment="1" applyProtection="1">
      <alignment horizontal="center" vertical="center" wrapText="1"/>
    </xf>
    <xf numFmtId="0" fontId="6" fillId="4" borderId="60" xfId="0" applyFont="1" applyFill="1" applyBorder="1" applyAlignment="1">
      <alignment horizontal="center" vertical="center"/>
    </xf>
    <xf numFmtId="0" fontId="6" fillId="4" borderId="61"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63" xfId="0" applyFont="1" applyFill="1" applyBorder="1" applyAlignment="1">
      <alignment horizontal="center" vertical="center"/>
    </xf>
    <xf numFmtId="0" fontId="22" fillId="3" borderId="0" xfId="0" applyFont="1" applyFill="1" applyAlignment="1">
      <alignment horizontal="center" vertical="center"/>
    </xf>
    <xf numFmtId="0" fontId="6" fillId="4" borderId="40" xfId="0"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6" fillId="4" borderId="42" xfId="0" applyFont="1" applyFill="1" applyBorder="1" applyAlignment="1" applyProtection="1">
      <alignment horizontal="left" vertical="center" wrapText="1"/>
      <protection locked="0"/>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4" borderId="60" xfId="0" applyFont="1" applyFill="1" applyBorder="1" applyAlignment="1" applyProtection="1">
      <alignment horizontal="center" vertical="center"/>
      <protection locked="0"/>
    </xf>
    <xf numFmtId="0" fontId="6" fillId="4" borderId="61" xfId="0" applyFont="1" applyFill="1" applyBorder="1" applyAlignment="1" applyProtection="1">
      <alignment horizontal="center" vertical="center"/>
      <protection locked="0"/>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cellXfs>
  <cellStyles count="2">
    <cellStyle name="桁区切り" xfId="1" builtinId="6"/>
    <cellStyle name="標準" xfId="0" builtinId="0"/>
  </cellStyles>
  <dxfs count="1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A15F03D4-7844-401E-B8F0-D45A75636882}"/>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id="{383899F3-D9D2-428F-B4A8-FF37E37C9817}"/>
            </a:ext>
          </a:extLst>
        </xdr:cNvPr>
        <xdr:cNvSpPr/>
      </xdr:nvSpPr>
      <xdr:spPr>
        <a:xfrm>
          <a:off x="200025" y="1729549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93519</xdr:colOff>
      <xdr:row>38</xdr:row>
      <xdr:rowOff>284018</xdr:rowOff>
    </xdr:from>
    <xdr:to>
      <xdr:col>41</xdr:col>
      <xdr:colOff>301336</xdr:colOff>
      <xdr:row>45</xdr:row>
      <xdr:rowOff>0</xdr:rowOff>
    </xdr:to>
    <xdr:sp macro="" textlink="">
      <xdr:nvSpPr>
        <xdr:cNvPr id="3" name="正方形/長方形 2">
          <a:extLst>
            <a:ext uri="{FF2B5EF4-FFF2-40B4-BE49-F238E27FC236}">
              <a16:creationId xmlns:a16="http://schemas.microsoft.com/office/drawing/2014/main" id="{51374B31-A7A4-4B8A-9594-5A9589C96422}"/>
            </a:ext>
          </a:extLst>
        </xdr:cNvPr>
        <xdr:cNvSpPr/>
      </xdr:nvSpPr>
      <xdr:spPr>
        <a:xfrm>
          <a:off x="198294" y="14781068"/>
          <a:ext cx="17695717" cy="170151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a:t>※</a:t>
          </a:r>
          <a:r>
            <a:rPr kumimoji="1" lang="ja-JP" altLang="en-US" sz="1600"/>
            <a:t>訪問介護や訪問介護相当サービスと同一の事業所において一体的に運営する場合で、訪問介護や訪問介護相当サービス従事者が訪問型サービスＡの業務に従事する時間は、</a:t>
          </a:r>
          <a:r>
            <a:rPr kumimoji="1" lang="ja-JP" altLang="en-US" sz="1600">
              <a:solidFill>
                <a:srgbClr val="FF0000"/>
              </a:solidFill>
            </a:rPr>
            <a:t>訪問介護及び訪問介護相当サービスの訪問介護員の人員基準である「常勤換算２．５以上」の計算に参入できません のでご注意ください。</a:t>
          </a:r>
          <a:endParaRPr kumimoji="1" lang="en-US" altLang="ja-JP" sz="1600">
            <a:solidFill>
              <a:srgbClr val="FF0000"/>
            </a:solidFill>
          </a:endParaRPr>
        </a:p>
        <a:p>
          <a:pPr algn="l"/>
          <a:r>
            <a:rPr kumimoji="1" lang="ja-JP" altLang="en-US" sz="1600"/>
            <a:t>・サービス提供責任者が兼務する場合は、従前相当サービスと同じ。（訪問介護等利用者と合計して、</a:t>
          </a:r>
          <a:r>
            <a:rPr kumimoji="1" lang="ja-JP" altLang="en-US" sz="1600" u="sng"/>
            <a:t>利用者４０人ごとに１人以上。利用者の数に応じて常勤換算可</a:t>
          </a:r>
          <a:r>
            <a:rPr kumimoji="1" lang="ja-JP" altLang="en-US" sz="1600"/>
            <a:t>）</a:t>
          </a:r>
        </a:p>
        <a:p>
          <a:pPr algn="l"/>
          <a:r>
            <a:rPr kumimoji="1" lang="ja-JP" altLang="en-US" sz="1600"/>
            <a:t>・サービス提供責任者が兼務しない場合（訪問</a:t>
          </a:r>
          <a:r>
            <a:rPr kumimoji="1" lang="en-US" altLang="ja-JP" sz="1600"/>
            <a:t>A</a:t>
          </a:r>
          <a:r>
            <a:rPr kumimoji="1" lang="ja-JP" altLang="en-US" sz="1600"/>
            <a:t>のみを担当する責任者を設ける場合）は、</a:t>
          </a:r>
          <a:r>
            <a:rPr kumimoji="1" lang="ja-JP" altLang="en-US" sz="1600" u="sng"/>
            <a:t>訪問型サービス</a:t>
          </a:r>
          <a:r>
            <a:rPr kumimoji="1" lang="en-US" altLang="ja-JP" sz="1600" u="sng"/>
            <a:t>A</a:t>
          </a:r>
          <a:r>
            <a:rPr kumimoji="1" lang="ja-JP" altLang="en-US" sz="1600" u="sng"/>
            <a:t>の利用者６０人ごとに１人以上</a:t>
          </a:r>
        </a:p>
      </xdr:txBody>
    </xdr:sp>
    <xdr:clientData/>
  </xdr:twoCellAnchor>
  <xdr:twoCellAnchor>
    <xdr:from>
      <xdr:col>2</xdr:col>
      <xdr:colOff>432955</xdr:colOff>
      <xdr:row>2</xdr:row>
      <xdr:rowOff>51955</xdr:rowOff>
    </xdr:from>
    <xdr:to>
      <xdr:col>6</xdr:col>
      <xdr:colOff>155864</xdr:colOff>
      <xdr:row>3</xdr:row>
      <xdr:rowOff>198581</xdr:rowOff>
    </xdr:to>
    <xdr:sp macro="" textlink="">
      <xdr:nvSpPr>
        <xdr:cNvPr id="5" name="正方形/長方形 4">
          <a:extLst>
            <a:ext uri="{FF2B5EF4-FFF2-40B4-BE49-F238E27FC236}">
              <a16:creationId xmlns:a16="http://schemas.microsoft.com/office/drawing/2014/main" id="{00000000-0008-0000-0000-000002000000}"/>
            </a:ext>
          </a:extLst>
        </xdr:cNvPr>
        <xdr:cNvSpPr/>
      </xdr:nvSpPr>
      <xdr:spPr>
        <a:xfrm>
          <a:off x="969819" y="571500"/>
          <a:ext cx="1801090" cy="4063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rgbClr val="FF0000"/>
              </a:solidFill>
              <a:latin typeface="ＭＳ ゴシック" panose="020B0609070205080204" pitchFamily="49" charset="-128"/>
              <a:ea typeface="ＭＳ ゴシック" panose="020B0609070205080204" pitchFamily="49" charset="-128"/>
            </a:rPr>
            <a:t>【</a:t>
          </a:r>
          <a:r>
            <a:rPr kumimoji="1" lang="ja-JP" altLang="en-US" sz="2400">
              <a:solidFill>
                <a:srgbClr val="FF0000"/>
              </a:solidFill>
              <a:latin typeface="ＭＳ ゴシック" panose="020B0609070205080204" pitchFamily="49" charset="-128"/>
              <a:ea typeface="ＭＳ ゴシック" panose="020B0609070205080204" pitchFamily="49" charset="-128"/>
            </a:rPr>
            <a:t>記載例</a:t>
          </a:r>
          <a:r>
            <a:rPr kumimoji="1" lang="en-US" altLang="ja-JP" sz="2400">
              <a:solidFill>
                <a:srgbClr val="FF0000"/>
              </a:solidFill>
              <a:latin typeface="ＭＳ ゴシック" panose="020B0609070205080204" pitchFamily="49" charset="-128"/>
              <a:ea typeface="ＭＳ ゴシック" panose="020B0609070205080204" pitchFamily="49" charset="-128"/>
            </a:rPr>
            <a:t>】</a:t>
          </a:r>
          <a:endParaRPr kumimoji="1" lang="ja-JP" altLang="en-US" sz="2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93519</xdr:colOff>
      <xdr:row>38</xdr:row>
      <xdr:rowOff>284018</xdr:rowOff>
    </xdr:from>
    <xdr:to>
      <xdr:col>41</xdr:col>
      <xdr:colOff>301336</xdr:colOff>
      <xdr:row>45</xdr:row>
      <xdr:rowOff>13853</xdr:rowOff>
    </xdr:to>
    <xdr:sp macro="" textlink="">
      <xdr:nvSpPr>
        <xdr:cNvPr id="2" name="正方形/長方形 1">
          <a:extLst>
            <a:ext uri="{FF2B5EF4-FFF2-40B4-BE49-F238E27FC236}">
              <a16:creationId xmlns:a16="http://schemas.microsoft.com/office/drawing/2014/main" id="{51374B31-A7A4-4B8A-9594-5A9589C96422}"/>
            </a:ext>
          </a:extLst>
        </xdr:cNvPr>
        <xdr:cNvSpPr/>
      </xdr:nvSpPr>
      <xdr:spPr>
        <a:xfrm>
          <a:off x="197428" y="14744700"/>
          <a:ext cx="17872363" cy="170410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a:t>※</a:t>
          </a:r>
          <a:r>
            <a:rPr kumimoji="1" lang="ja-JP" altLang="en-US" sz="1600"/>
            <a:t>訪問介護や訪問介護相当サービスと同一の事業所において一体的に運営する場合で、訪問介護や訪問介護相当サービス従事者が訪問型サービスＡの業務に従事する時間は、</a:t>
          </a:r>
          <a:r>
            <a:rPr kumimoji="1" lang="ja-JP" altLang="en-US" sz="1600">
              <a:solidFill>
                <a:srgbClr val="FF0000"/>
              </a:solidFill>
            </a:rPr>
            <a:t>訪問介護及び訪問介護相当サービスの訪問介護員の人員基準である「常勤換算２．５以上」の計算に参入できません のでご注意ください。</a:t>
          </a:r>
          <a:endParaRPr kumimoji="1" lang="en-US" altLang="ja-JP" sz="1600">
            <a:solidFill>
              <a:srgbClr val="FF0000"/>
            </a:solidFill>
          </a:endParaRPr>
        </a:p>
        <a:p>
          <a:pPr algn="l"/>
          <a:r>
            <a:rPr kumimoji="1" lang="ja-JP" altLang="en-US" sz="1600"/>
            <a:t>・サービス提供責任者が兼務する場合は、従前相当サービスと同じ。（訪問介護等利用者と合計して、</a:t>
          </a:r>
          <a:r>
            <a:rPr kumimoji="1" lang="ja-JP" altLang="en-US" sz="1600" u="sng"/>
            <a:t>利用者４０人ごとに１人以上。利用者の数に応じて常勤換算可</a:t>
          </a:r>
          <a:r>
            <a:rPr kumimoji="1" lang="ja-JP" altLang="en-US" sz="1600"/>
            <a:t>）</a:t>
          </a:r>
        </a:p>
        <a:p>
          <a:pPr algn="l"/>
          <a:r>
            <a:rPr kumimoji="1" lang="ja-JP" altLang="en-US" sz="1600"/>
            <a:t>・サービス提供責任者が兼務しない場合（訪問</a:t>
          </a:r>
          <a:r>
            <a:rPr kumimoji="1" lang="en-US" altLang="ja-JP" sz="1600"/>
            <a:t>A</a:t>
          </a:r>
          <a:r>
            <a:rPr kumimoji="1" lang="ja-JP" altLang="en-US" sz="1600"/>
            <a:t>のみを担当する責任者を設ける場合）は、</a:t>
          </a:r>
          <a:r>
            <a:rPr kumimoji="1" lang="ja-JP" altLang="en-US" sz="1600" u="sng"/>
            <a:t>訪問型サービス</a:t>
          </a:r>
          <a:r>
            <a:rPr kumimoji="1" lang="en-US" altLang="ja-JP" sz="1600" u="sng"/>
            <a:t>A</a:t>
          </a:r>
          <a:r>
            <a:rPr kumimoji="1" lang="ja-JP" altLang="en-US" sz="1600" u="sng"/>
            <a:t>の利用者６０人ごとに１人以上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4"/>
  <sheetViews>
    <sheetView tabSelected="1" workbookViewId="0">
      <selection activeCell="G14" sqref="G14"/>
    </sheetView>
  </sheetViews>
  <sheetFormatPr defaultColWidth="9" defaultRowHeight="17.649999999999999"/>
  <cols>
    <col min="1" max="2" width="9" style="85"/>
    <col min="3" max="3" width="44.25" style="85" customWidth="1"/>
    <col min="4" max="16384" width="9" style="85"/>
  </cols>
  <sheetData>
    <row r="1" spans="1:10">
      <c r="A1" s="85" t="s">
        <v>108</v>
      </c>
    </row>
    <row r="2" spans="1:10" s="88" customFormat="1" ht="20.25" customHeight="1">
      <c r="A2" s="86" t="s">
        <v>152</v>
      </c>
      <c r="B2" s="86"/>
      <c r="C2" s="87"/>
    </row>
    <row r="3" spans="1:10" s="88" customFormat="1" ht="20.25" customHeight="1">
      <c r="A3" s="87"/>
      <c r="B3" s="87"/>
      <c r="C3" s="87"/>
    </row>
    <row r="4" spans="1:10" s="88" customFormat="1" ht="20.25" customHeight="1">
      <c r="A4" s="89"/>
      <c r="B4" s="87" t="s">
        <v>109</v>
      </c>
      <c r="C4" s="87"/>
      <c r="E4" s="114" t="s">
        <v>110</v>
      </c>
      <c r="F4" s="114"/>
      <c r="G4" s="114"/>
      <c r="H4" s="114"/>
      <c r="I4" s="114"/>
      <c r="J4" s="114"/>
    </row>
    <row r="5" spans="1:10" s="88" customFormat="1" ht="20.25" customHeight="1">
      <c r="A5" s="90"/>
      <c r="B5" s="87" t="s">
        <v>111</v>
      </c>
      <c r="C5" s="87"/>
      <c r="E5" s="114"/>
      <c r="F5" s="114"/>
      <c r="G5" s="114"/>
      <c r="H5" s="114"/>
      <c r="I5" s="114"/>
      <c r="J5" s="114"/>
    </row>
    <row r="6" spans="1:10" s="88" customFormat="1" ht="20.25" customHeight="1">
      <c r="A6" s="91"/>
      <c r="B6" s="87"/>
      <c r="C6" s="87"/>
    </row>
    <row r="7" spans="1:10" s="88" customFormat="1" ht="20.25" customHeight="1">
      <c r="A7" s="91"/>
      <c r="B7" s="87"/>
      <c r="C7" s="87"/>
    </row>
    <row r="8" spans="1:10" s="88" customFormat="1" ht="20.25" customHeight="1">
      <c r="A8" s="87" t="s">
        <v>31</v>
      </c>
      <c r="B8" s="87"/>
      <c r="C8" s="87"/>
    </row>
    <row r="9" spans="1:10" s="88" customFormat="1" ht="20.25" customHeight="1">
      <c r="A9" s="91"/>
      <c r="B9" s="87"/>
      <c r="C9" s="87"/>
    </row>
    <row r="10" spans="1:10" s="88" customFormat="1" ht="20.25" customHeight="1">
      <c r="A10" s="92" t="s">
        <v>112</v>
      </c>
      <c r="B10" s="87"/>
      <c r="C10" s="87"/>
    </row>
    <row r="11" spans="1:10" s="88" customFormat="1" ht="20.25" customHeight="1">
      <c r="A11" s="87"/>
      <c r="B11" s="87"/>
      <c r="C11" s="87"/>
    </row>
    <row r="12" spans="1:10" s="88" customFormat="1" ht="20.25" customHeight="1">
      <c r="A12" s="87" t="s">
        <v>48</v>
      </c>
      <c r="B12" s="87"/>
      <c r="C12" s="87"/>
    </row>
    <row r="13" spans="1:10" s="88" customFormat="1" ht="20.25" customHeight="1">
      <c r="A13" s="87"/>
      <c r="B13" s="87"/>
      <c r="C13" s="87"/>
    </row>
    <row r="14" spans="1:10" s="88" customFormat="1" ht="20.25" customHeight="1">
      <c r="A14" s="87" t="s">
        <v>29</v>
      </c>
      <c r="B14" s="87"/>
      <c r="C14" s="87"/>
    </row>
    <row r="15" spans="1:10" s="88" customFormat="1" ht="20.25" customHeight="1">
      <c r="A15" s="87"/>
      <c r="B15" s="87"/>
      <c r="C15" s="87"/>
    </row>
    <row r="16" spans="1:10" s="88" customFormat="1" ht="20.25" customHeight="1">
      <c r="A16" s="87" t="s">
        <v>113</v>
      </c>
      <c r="B16" s="87"/>
      <c r="C16" s="87"/>
    </row>
    <row r="17" spans="1:3" s="88" customFormat="1" ht="20.25" customHeight="1">
      <c r="A17" s="87" t="s">
        <v>23</v>
      </c>
      <c r="B17" s="87"/>
      <c r="C17" s="87"/>
    </row>
    <row r="18" spans="1:3" s="88" customFormat="1" ht="20.25" customHeight="1">
      <c r="A18" s="87"/>
      <c r="B18" s="87"/>
      <c r="C18" s="87"/>
    </row>
    <row r="19" spans="1:3" s="88" customFormat="1" ht="20.25" customHeight="1">
      <c r="A19" s="87"/>
      <c r="B19" s="40" t="s">
        <v>22</v>
      </c>
      <c r="C19" s="40" t="s">
        <v>55</v>
      </c>
    </row>
    <row r="20" spans="1:3" s="88" customFormat="1" ht="20.25" customHeight="1">
      <c r="A20" s="87"/>
      <c r="B20" s="40">
        <v>1</v>
      </c>
      <c r="C20" s="93" t="s">
        <v>50</v>
      </c>
    </row>
    <row r="21" spans="1:3" s="88" customFormat="1" ht="20.25" customHeight="1">
      <c r="A21" s="87"/>
      <c r="B21" s="40">
        <v>2</v>
      </c>
      <c r="C21" s="93" t="s">
        <v>133</v>
      </c>
    </row>
    <row r="22" spans="1:3" s="88" customFormat="1" ht="20.25" customHeight="1">
      <c r="A22" s="87"/>
      <c r="B22" s="40">
        <v>3</v>
      </c>
      <c r="C22" s="93" t="s">
        <v>114</v>
      </c>
    </row>
    <row r="23" spans="1:3" s="88" customFormat="1" ht="20.25" customHeight="1">
      <c r="A23" s="87"/>
      <c r="B23" s="87"/>
      <c r="C23" s="87"/>
    </row>
    <row r="24" spans="1:3" s="88" customFormat="1" ht="20.25" customHeight="1">
      <c r="A24" s="87"/>
      <c r="B24" s="87" t="s">
        <v>134</v>
      </c>
      <c r="C24" s="87"/>
    </row>
    <row r="25" spans="1:3" s="88" customFormat="1" ht="20.25" customHeight="1">
      <c r="A25" s="87"/>
      <c r="B25" s="87"/>
      <c r="C25" s="87"/>
    </row>
    <row r="26" spans="1:3" s="88" customFormat="1" ht="20.25" customHeight="1">
      <c r="A26" s="87" t="s">
        <v>115</v>
      </c>
      <c r="B26" s="87"/>
      <c r="C26" s="87"/>
    </row>
    <row r="27" spans="1:3" s="88" customFormat="1" ht="20.25" customHeight="1">
      <c r="A27" s="87" t="s">
        <v>116</v>
      </c>
      <c r="B27" s="87"/>
      <c r="C27" s="87"/>
    </row>
    <row r="28" spans="1:3" s="88" customFormat="1" ht="20.25" customHeight="1">
      <c r="A28" s="87"/>
      <c r="B28" s="87"/>
      <c r="C28" s="87"/>
    </row>
    <row r="29" spans="1:3" s="88" customFormat="1" ht="20.25" customHeight="1">
      <c r="A29" s="87"/>
      <c r="B29" s="40" t="s">
        <v>5</v>
      </c>
      <c r="C29" s="40" t="s">
        <v>6</v>
      </c>
    </row>
    <row r="30" spans="1:3" s="88" customFormat="1" ht="20.25" customHeight="1">
      <c r="A30" s="87"/>
      <c r="B30" s="40" t="s">
        <v>1</v>
      </c>
      <c r="C30" s="93" t="s">
        <v>24</v>
      </c>
    </row>
    <row r="31" spans="1:3" s="88" customFormat="1" ht="20.25" customHeight="1">
      <c r="A31" s="87"/>
      <c r="B31" s="40" t="s">
        <v>2</v>
      </c>
      <c r="C31" s="93" t="s">
        <v>25</v>
      </c>
    </row>
    <row r="32" spans="1:3" s="88" customFormat="1" ht="20.25" customHeight="1">
      <c r="A32" s="87"/>
      <c r="B32" s="40" t="s">
        <v>3</v>
      </c>
      <c r="C32" s="93" t="s">
        <v>26</v>
      </c>
    </row>
    <row r="33" spans="1:55" s="88" customFormat="1" ht="20.25" customHeight="1">
      <c r="A33" s="87"/>
      <c r="B33" s="40" t="s">
        <v>4</v>
      </c>
      <c r="C33" s="93" t="s">
        <v>37</v>
      </c>
    </row>
    <row r="34" spans="1:55" s="88" customFormat="1" ht="20.25" customHeight="1">
      <c r="A34" s="87"/>
      <c r="B34" s="87"/>
      <c r="C34" s="87"/>
    </row>
    <row r="35" spans="1:55" s="88" customFormat="1" ht="20.25" customHeight="1">
      <c r="A35" s="87"/>
      <c r="B35" s="94" t="s">
        <v>7</v>
      </c>
      <c r="C35" s="87"/>
    </row>
    <row r="36" spans="1:55" s="88" customFormat="1" ht="20.25" customHeight="1">
      <c r="B36" s="87" t="s">
        <v>117</v>
      </c>
      <c r="E36" s="94"/>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row>
    <row r="37" spans="1:55" s="88" customFormat="1" ht="20.25" customHeight="1">
      <c r="B37" s="87" t="s">
        <v>40</v>
      </c>
      <c r="E37" s="87"/>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row>
    <row r="38" spans="1:55" s="88" customFormat="1" ht="20.25" customHeight="1">
      <c r="E38" s="87"/>
    </row>
    <row r="39" spans="1:55" s="88" customFormat="1" ht="20.25" customHeight="1">
      <c r="A39" s="87"/>
      <c r="B39" s="87"/>
      <c r="C39" s="87"/>
      <c r="D39" s="94"/>
      <c r="E39" s="96"/>
      <c r="F39" s="96"/>
      <c r="G39" s="96"/>
      <c r="J39" s="96"/>
      <c r="K39" s="96"/>
      <c r="L39" s="96"/>
      <c r="R39" s="96"/>
      <c r="S39" s="96"/>
      <c r="T39" s="96"/>
      <c r="W39" s="96"/>
      <c r="X39" s="96"/>
      <c r="Y39" s="96"/>
    </row>
    <row r="40" spans="1:55" s="88" customFormat="1" ht="20.25" customHeight="1">
      <c r="A40" s="87" t="s">
        <v>118</v>
      </c>
      <c r="B40" s="87"/>
      <c r="C40" s="87"/>
    </row>
    <row r="41" spans="1:55" s="88" customFormat="1" ht="20.25" customHeight="1">
      <c r="A41" s="87" t="s">
        <v>27</v>
      </c>
      <c r="B41" s="87"/>
      <c r="C41" s="87"/>
    </row>
    <row r="42" spans="1:55" s="88" customFormat="1" ht="20.25" customHeight="1">
      <c r="A42" s="97" t="s">
        <v>119</v>
      </c>
      <c r="D42" s="98"/>
      <c r="E42" s="99"/>
      <c r="F42" s="96"/>
      <c r="G42" s="96"/>
      <c r="H42" s="96"/>
      <c r="I42" s="96"/>
      <c r="K42" s="96"/>
      <c r="M42" s="96"/>
      <c r="N42" s="96"/>
      <c r="O42" s="96"/>
      <c r="P42" s="96"/>
      <c r="Q42" s="96"/>
      <c r="S42" s="96"/>
      <c r="U42" s="96"/>
      <c r="V42" s="96"/>
      <c r="X42" s="96"/>
      <c r="Z42" s="96"/>
      <c r="AA42" s="96"/>
      <c r="AB42" s="96"/>
      <c r="AC42" s="96"/>
      <c r="AD42" s="96"/>
      <c r="AF42" s="94"/>
      <c r="AH42" s="96"/>
      <c r="AM42" s="96"/>
    </row>
    <row r="43" spans="1:55" s="88" customFormat="1" ht="20.25" customHeight="1">
      <c r="C43" s="97"/>
      <c r="D43" s="98"/>
      <c r="E43" s="99"/>
      <c r="F43" s="96"/>
      <c r="G43" s="96"/>
      <c r="H43" s="96"/>
      <c r="I43" s="96"/>
      <c r="K43" s="96"/>
      <c r="M43" s="96"/>
      <c r="N43" s="96"/>
      <c r="O43" s="96"/>
      <c r="P43" s="96"/>
      <c r="Q43" s="96"/>
      <c r="S43" s="96"/>
      <c r="U43" s="96"/>
      <c r="V43" s="96"/>
      <c r="X43" s="96"/>
      <c r="Z43" s="96"/>
      <c r="AA43" s="96"/>
      <c r="AB43" s="96"/>
      <c r="AC43" s="96"/>
      <c r="AD43" s="96"/>
      <c r="AF43" s="94"/>
      <c r="AH43" s="96"/>
      <c r="AM43" s="96"/>
    </row>
    <row r="44" spans="1:55" s="88" customFormat="1" ht="20.25" customHeight="1">
      <c r="A44" s="87" t="s">
        <v>30</v>
      </c>
      <c r="B44" s="87"/>
    </row>
    <row r="45" spans="1:55" s="88" customFormat="1" ht="20.25" customHeight="1"/>
    <row r="46" spans="1:55" s="88" customFormat="1" ht="20.25" customHeight="1">
      <c r="A46" s="87" t="s">
        <v>49</v>
      </c>
      <c r="B46" s="87"/>
      <c r="C46" s="87"/>
    </row>
    <row r="47" spans="1:55" s="88" customFormat="1" ht="20.25" customHeight="1">
      <c r="A47" s="87" t="s">
        <v>120</v>
      </c>
      <c r="B47" s="87"/>
      <c r="C47" s="87"/>
    </row>
    <row r="48" spans="1:55" s="88" customFormat="1" ht="20.25" customHeight="1"/>
    <row r="49" spans="1:55" s="88" customFormat="1" ht="20.25" customHeight="1">
      <c r="A49" s="87" t="s">
        <v>121</v>
      </c>
      <c r="B49" s="87"/>
      <c r="C49" s="87"/>
    </row>
    <row r="50" spans="1:55" s="88" customFormat="1" ht="20.25" customHeight="1">
      <c r="A50" s="87" t="s">
        <v>43</v>
      </c>
      <c r="B50" s="87"/>
      <c r="C50" s="87"/>
    </row>
    <row r="51" spans="1:55" s="88" customFormat="1" ht="20.25" customHeight="1">
      <c r="A51" s="87"/>
      <c r="B51" s="87"/>
      <c r="C51" s="87"/>
    </row>
    <row r="52" spans="1:55" s="88" customFormat="1" ht="20.25" customHeight="1">
      <c r="A52" s="87" t="s">
        <v>122</v>
      </c>
      <c r="B52" s="87"/>
      <c r="C52" s="87"/>
    </row>
    <row r="53" spans="1:55" s="88" customFormat="1" ht="20.25" customHeight="1">
      <c r="A53" s="87"/>
      <c r="B53" s="87"/>
      <c r="C53" s="87"/>
    </row>
    <row r="54" spans="1:55" s="88" customFormat="1" ht="20.25" customHeight="1">
      <c r="A54" s="88" t="s">
        <v>44</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row>
    <row r="55" spans="1:55" s="88" customFormat="1" ht="20.25" customHeight="1">
      <c r="A55" s="88" t="s">
        <v>39</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row>
    <row r="56" spans="1:55" s="88" customFormat="1" ht="20.25" customHeight="1">
      <c r="A56" s="88" t="s">
        <v>45</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row>
    <row r="57" spans="1:55" s="88" customFormat="1" ht="20.25" customHeight="1">
      <c r="A57" s="87"/>
      <c r="B57" s="87"/>
      <c r="C57" s="87"/>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row>
    <row r="58" spans="1:55" s="88" customFormat="1" ht="20.25" hidden="1" customHeight="1">
      <c r="A58" s="88" t="s">
        <v>123</v>
      </c>
      <c r="C58" s="101"/>
      <c r="D58" s="94"/>
      <c r="E58" s="94"/>
    </row>
    <row r="59" spans="1:55" s="88" customFormat="1" ht="20.25" hidden="1" customHeight="1">
      <c r="A59" s="102" t="s">
        <v>124</v>
      </c>
      <c r="C59" s="101"/>
      <c r="D59" s="94"/>
      <c r="E59" s="94"/>
    </row>
    <row r="60" spans="1:55" s="88" customFormat="1" ht="20.25" hidden="1" customHeight="1">
      <c r="A60" s="101"/>
      <c r="B60" s="101"/>
      <c r="C60" s="101"/>
      <c r="D60" s="87"/>
      <c r="E60" s="87"/>
    </row>
    <row r="61" spans="1:55" s="88" customFormat="1" ht="20.25" hidden="1" customHeight="1">
      <c r="A61" s="88" t="s">
        <v>125</v>
      </c>
      <c r="C61" s="101"/>
      <c r="D61" s="94"/>
      <c r="E61" s="94"/>
    </row>
    <row r="62" spans="1:55" s="88" customFormat="1" ht="20.25" hidden="1" customHeight="1">
      <c r="A62" s="103" t="s">
        <v>126</v>
      </c>
      <c r="B62" s="101"/>
      <c r="C62" s="101"/>
      <c r="D62" s="87"/>
      <c r="E62" s="87"/>
    </row>
    <row r="63" spans="1:55" s="88" customFormat="1" ht="20.25" hidden="1" customHeight="1">
      <c r="A63" s="104" t="s">
        <v>127</v>
      </c>
      <c r="B63" s="101"/>
      <c r="C63" s="101"/>
      <c r="D63" s="87"/>
      <c r="E63" s="87"/>
    </row>
    <row r="64" spans="1:55" s="88" customFormat="1" ht="20.25" hidden="1" customHeight="1">
      <c r="A64" s="103" t="s">
        <v>128</v>
      </c>
      <c r="B64" s="101"/>
      <c r="C64" s="101"/>
      <c r="D64" s="87"/>
      <c r="E64" s="87"/>
    </row>
    <row r="65" spans="1:5" s="88" customFormat="1" ht="20.25" hidden="1" customHeight="1">
      <c r="A65" s="104" t="s">
        <v>129</v>
      </c>
      <c r="B65" s="101"/>
      <c r="C65" s="101"/>
      <c r="D65" s="87"/>
      <c r="E65" s="87"/>
    </row>
    <row r="66" spans="1:5" s="88" customFormat="1" ht="20.25" hidden="1" customHeight="1">
      <c r="A66" s="103" t="s">
        <v>130</v>
      </c>
      <c r="B66" s="101"/>
      <c r="C66" s="101"/>
      <c r="D66" s="87"/>
      <c r="E66" s="87"/>
    </row>
    <row r="67" spans="1:5" s="88" customFormat="1" ht="20.25" hidden="1" customHeight="1">
      <c r="A67" s="103" t="s">
        <v>131</v>
      </c>
      <c r="B67" s="101"/>
      <c r="C67" s="101"/>
      <c r="D67" s="87"/>
      <c r="E67" s="87"/>
    </row>
    <row r="68" spans="1:5" s="88" customFormat="1" ht="20.25" hidden="1" customHeight="1">
      <c r="A68" s="103" t="s">
        <v>132</v>
      </c>
      <c r="B68" s="101"/>
      <c r="C68" s="101"/>
      <c r="D68" s="87"/>
      <c r="E68" s="87"/>
    </row>
    <row r="69" spans="1:5" s="88" customFormat="1" ht="20.25" customHeight="1">
      <c r="A69" s="101"/>
      <c r="B69" s="101"/>
      <c r="C69" s="101"/>
      <c r="D69" s="87"/>
      <c r="E69" s="87"/>
    </row>
    <row r="70" spans="1:5" s="88" customFormat="1" ht="20.25" customHeight="1">
      <c r="A70" s="101"/>
      <c r="B70" s="101"/>
      <c r="C70" s="101"/>
      <c r="D70" s="87"/>
      <c r="E70" s="87"/>
    </row>
    <row r="71" spans="1:5" s="88" customFormat="1" ht="20.25" customHeight="1">
      <c r="A71" s="101"/>
      <c r="B71" s="101"/>
      <c r="C71" s="101"/>
      <c r="D71" s="87"/>
      <c r="E71" s="87"/>
    </row>
    <row r="72" spans="1:5" s="88" customFormat="1" ht="20.25" customHeight="1">
      <c r="A72" s="101"/>
      <c r="B72" s="101"/>
      <c r="C72" s="101"/>
      <c r="D72" s="87"/>
      <c r="E72" s="87"/>
    </row>
    <row r="73" spans="1:5" ht="20.25" customHeight="1"/>
    <row r="74" spans="1:5" ht="20.25" customHeight="1"/>
  </sheetData>
  <mergeCells count="1">
    <mergeCell ref="E4:J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BF56"/>
  <sheetViews>
    <sheetView showGridLines="0" view="pageBreakPreview" zoomScale="55" zoomScaleNormal="55" zoomScaleSheetLayoutView="55" workbookViewId="0">
      <pane ySplit="12" topLeftCell="A13" activePane="bottomLeft" state="frozen"/>
      <selection pane="bottomLeft" activeCell="B1" sqref="B1"/>
    </sheetView>
  </sheetViews>
  <sheetFormatPr defaultColWidth="4.5" defaultRowHeight="20.25" customHeight="1"/>
  <cols>
    <col min="1" max="1" width="1.375" style="3" customWidth="1"/>
    <col min="2" max="2" width="5.625" style="3" customWidth="1"/>
    <col min="3" max="4" width="9.75" style="3" customWidth="1"/>
    <col min="5" max="6" width="3.75" style="3" customWidth="1"/>
    <col min="7" max="56" width="5.625" style="3" customWidth="1"/>
    <col min="57" max="16384" width="4.5" style="3"/>
  </cols>
  <sheetData>
    <row r="1" spans="2:57" s="5" customFormat="1" ht="20.25" customHeight="1">
      <c r="C1" s="6" t="s">
        <v>90</v>
      </c>
      <c r="D1" s="6"/>
      <c r="G1" s="7" t="s">
        <v>13</v>
      </c>
      <c r="J1" s="6"/>
      <c r="K1" s="6"/>
      <c r="L1" s="6"/>
      <c r="M1" s="6"/>
      <c r="AK1" s="2" t="s">
        <v>16</v>
      </c>
      <c r="AL1" s="2" t="s">
        <v>14</v>
      </c>
      <c r="AM1" s="144" t="s">
        <v>153</v>
      </c>
      <c r="AN1" s="144"/>
      <c r="AO1" s="144"/>
      <c r="AP1" s="144"/>
      <c r="AQ1" s="144"/>
      <c r="AR1" s="144"/>
      <c r="AS1" s="144"/>
      <c r="AT1" s="144"/>
      <c r="AU1" s="144"/>
      <c r="AV1" s="144"/>
      <c r="AW1" s="144"/>
      <c r="AX1" s="144"/>
      <c r="AY1" s="144"/>
      <c r="AZ1" s="144"/>
      <c r="BA1" s="144"/>
      <c r="BB1" s="8" t="s">
        <v>0</v>
      </c>
    </row>
    <row r="2" spans="2:57" s="1" customFormat="1" ht="20.25" customHeight="1">
      <c r="D2" s="7"/>
      <c r="H2" s="7"/>
      <c r="I2" s="2"/>
      <c r="J2" s="2"/>
      <c r="K2" s="2"/>
      <c r="L2" s="2"/>
      <c r="M2" s="2"/>
      <c r="T2" s="2" t="s">
        <v>17</v>
      </c>
      <c r="U2" s="145">
        <v>6</v>
      </c>
      <c r="V2" s="145"/>
      <c r="W2" s="2" t="s">
        <v>14</v>
      </c>
      <c r="X2" s="146">
        <f>IF(U2=0,"",YEAR(DATE(2018+U2,1,1)))</f>
        <v>2024</v>
      </c>
      <c r="Y2" s="146"/>
      <c r="Z2" s="1" t="s">
        <v>18</v>
      </c>
      <c r="AA2" s="1" t="s">
        <v>19</v>
      </c>
      <c r="AB2" s="145">
        <v>10</v>
      </c>
      <c r="AC2" s="145"/>
      <c r="AD2" s="1" t="s">
        <v>20</v>
      </c>
      <c r="AJ2" s="8"/>
      <c r="AK2" s="2" t="s">
        <v>15</v>
      </c>
      <c r="AL2" s="2" t="s">
        <v>14</v>
      </c>
      <c r="AM2" s="145" t="s">
        <v>105</v>
      </c>
      <c r="AN2" s="145"/>
      <c r="AO2" s="145"/>
      <c r="AP2" s="145"/>
      <c r="AQ2" s="145"/>
      <c r="AR2" s="145"/>
      <c r="AS2" s="145"/>
      <c r="AT2" s="145"/>
      <c r="AU2" s="145"/>
      <c r="AV2" s="145"/>
      <c r="AW2" s="145"/>
      <c r="AX2" s="145"/>
      <c r="AY2" s="145"/>
      <c r="AZ2" s="145"/>
      <c r="BA2" s="145"/>
      <c r="BB2" s="8" t="s">
        <v>0</v>
      </c>
      <c r="BC2" s="2"/>
      <c r="BD2" s="2"/>
      <c r="BE2" s="2"/>
    </row>
    <row r="3" spans="2:57" s="1" customFormat="1" ht="20.25" customHeight="1">
      <c r="D3" s="7"/>
      <c r="H3" s="7"/>
      <c r="I3" s="2"/>
      <c r="J3" s="2"/>
      <c r="K3" s="2"/>
      <c r="L3" s="2"/>
      <c r="M3" s="2"/>
      <c r="T3" s="9"/>
      <c r="U3" s="11"/>
      <c r="V3" s="11"/>
      <c r="W3" s="12"/>
      <c r="X3" s="11"/>
      <c r="Y3" s="11"/>
      <c r="Z3" s="13"/>
      <c r="AA3" s="13"/>
      <c r="AB3" s="11"/>
      <c r="AC3" s="11"/>
      <c r="AD3" s="10"/>
      <c r="AJ3" s="8"/>
      <c r="AK3" s="2"/>
      <c r="AL3" s="2"/>
      <c r="AM3" s="14"/>
      <c r="AN3" s="14"/>
      <c r="AO3" s="14"/>
      <c r="AP3" s="14"/>
      <c r="AQ3" s="14"/>
      <c r="AR3" s="14"/>
      <c r="AS3" s="14"/>
      <c r="AT3" s="14"/>
      <c r="AU3" s="14"/>
      <c r="AV3" s="14"/>
      <c r="AW3" s="14"/>
      <c r="AX3" s="14"/>
      <c r="AY3" s="15" t="s">
        <v>38</v>
      </c>
      <c r="AZ3" s="147" t="s">
        <v>148</v>
      </c>
      <c r="BA3" s="147"/>
      <c r="BB3" s="147"/>
      <c r="BC3" s="147"/>
      <c r="BD3" s="2"/>
      <c r="BE3" s="2"/>
    </row>
    <row r="4" spans="2:57" s="1" customFormat="1" ht="20.25" customHeight="1" thickBot="1">
      <c r="B4" s="16"/>
      <c r="C4" s="16"/>
      <c r="D4" s="16"/>
      <c r="E4" s="16"/>
      <c r="F4" s="16"/>
      <c r="G4" s="16"/>
      <c r="H4" s="16"/>
      <c r="I4" s="16"/>
      <c r="J4" s="17"/>
      <c r="K4" s="18"/>
      <c r="L4" s="18"/>
      <c r="M4" s="18"/>
      <c r="N4" s="18"/>
      <c r="O4" s="18"/>
      <c r="P4" s="19"/>
      <c r="Q4" s="18"/>
      <c r="R4" s="18"/>
      <c r="Z4" s="13"/>
      <c r="AA4" s="13"/>
      <c r="AB4" s="11"/>
      <c r="AC4" s="11"/>
      <c r="AD4" s="10"/>
      <c r="AJ4" s="8"/>
      <c r="AK4" s="2"/>
      <c r="AL4" s="2"/>
      <c r="AM4" s="14"/>
      <c r="AN4" s="14"/>
      <c r="AO4" s="14"/>
      <c r="AP4" s="14"/>
      <c r="AQ4" s="14"/>
      <c r="AR4" s="14"/>
      <c r="AS4" s="14"/>
      <c r="AT4" s="14"/>
      <c r="AU4" s="14"/>
      <c r="AV4" s="14"/>
      <c r="AW4" s="14"/>
      <c r="AX4" s="14"/>
      <c r="AY4" s="15" t="s">
        <v>42</v>
      </c>
      <c r="AZ4" s="147" t="s">
        <v>149</v>
      </c>
      <c r="BA4" s="147"/>
      <c r="BB4" s="147"/>
      <c r="BC4" s="147"/>
      <c r="BD4" s="2"/>
      <c r="BE4" s="2"/>
    </row>
    <row r="5" spans="2:57" s="1" customFormat="1" ht="20.25" customHeight="1" thickBot="1">
      <c r="B5" s="20"/>
      <c r="C5" s="20"/>
      <c r="D5" s="20"/>
      <c r="E5" s="20"/>
      <c r="F5" s="20"/>
      <c r="G5" s="20"/>
      <c r="H5" s="20"/>
      <c r="I5" s="20"/>
      <c r="J5" s="18"/>
      <c r="K5" s="21"/>
      <c r="L5" s="22"/>
      <c r="M5" s="22"/>
      <c r="N5" s="22"/>
      <c r="O5" s="22"/>
      <c r="P5" s="20"/>
      <c r="Q5" s="16"/>
      <c r="R5" s="16"/>
      <c r="S5" s="5"/>
      <c r="Z5" s="13"/>
      <c r="AA5" s="13"/>
      <c r="AB5" s="157" t="s">
        <v>106</v>
      </c>
      <c r="AC5" s="158"/>
      <c r="AD5" s="158"/>
      <c r="AE5" s="159"/>
      <c r="AF5" s="200">
        <v>120</v>
      </c>
      <c r="AG5" s="201"/>
      <c r="AH5" s="84" t="s">
        <v>107</v>
      </c>
      <c r="AJ5" s="5" t="s">
        <v>28</v>
      </c>
      <c r="AK5" s="5"/>
      <c r="AL5" s="5"/>
      <c r="AM5" s="5"/>
      <c r="AN5" s="5"/>
      <c r="AO5" s="5"/>
      <c r="AP5" s="5"/>
      <c r="AQ5" s="5"/>
      <c r="AR5" s="16"/>
      <c r="AS5" s="16"/>
      <c r="AT5" s="23"/>
      <c r="AU5" s="5"/>
      <c r="AV5" s="153">
        <v>40</v>
      </c>
      <c r="AW5" s="154"/>
      <c r="AX5" s="39" t="s">
        <v>21</v>
      </c>
      <c r="AY5" s="16"/>
      <c r="AZ5" s="155">
        <v>160</v>
      </c>
      <c r="BA5" s="156"/>
      <c r="BB5" s="23" t="s">
        <v>41</v>
      </c>
      <c r="BC5" s="5"/>
      <c r="BE5" s="2"/>
    </row>
    <row r="6" spans="2:57" ht="20.25" customHeight="1">
      <c r="C6" s="24"/>
      <c r="D6" s="24"/>
      <c r="S6" s="24"/>
      <c r="AJ6" s="24"/>
      <c r="AW6" s="5" t="s">
        <v>151</v>
      </c>
      <c r="AZ6" s="210">
        <f>DAY(EOMONTH(DATE(X2,AB2,1),0))</f>
        <v>31</v>
      </c>
      <c r="BA6" s="211"/>
      <c r="BB6" s="23" t="s">
        <v>150</v>
      </c>
      <c r="BC6" s="4"/>
      <c r="BD6" s="4"/>
      <c r="BE6" s="4"/>
    </row>
    <row r="7" spans="2:57" ht="20.25" customHeight="1" thickBot="1">
      <c r="C7" s="24"/>
      <c r="D7" s="24"/>
      <c r="S7" s="24"/>
      <c r="AJ7" s="24"/>
      <c r="AW7" s="5"/>
      <c r="AZ7" s="112"/>
      <c r="BA7" s="112"/>
      <c r="BB7" s="23"/>
      <c r="BC7" s="4"/>
      <c r="BD7" s="4"/>
      <c r="BE7" s="4"/>
    </row>
    <row r="8" spans="2:57" ht="20.25" customHeight="1" thickBot="1">
      <c r="B8" s="120" t="s">
        <v>22</v>
      </c>
      <c r="C8" s="122" t="s">
        <v>32</v>
      </c>
      <c r="D8" s="123"/>
      <c r="E8" s="128" t="s">
        <v>33</v>
      </c>
      <c r="F8" s="123"/>
      <c r="G8" s="128" t="s">
        <v>34</v>
      </c>
      <c r="H8" s="122"/>
      <c r="I8" s="122"/>
      <c r="J8" s="122"/>
      <c r="K8" s="123"/>
      <c r="L8" s="128" t="s">
        <v>35</v>
      </c>
      <c r="M8" s="122"/>
      <c r="N8" s="122"/>
      <c r="O8" s="131"/>
      <c r="P8" s="134" t="s">
        <v>47</v>
      </c>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6" t="str">
        <f>IF(AZ3="４週","(9)1～4週目の勤務時間数合計","(9)1か月の勤務時間数合計")</f>
        <v>(9)1か月の勤務時間数合計</v>
      </c>
      <c r="AV8" s="137"/>
      <c r="AW8" s="136" t="s">
        <v>36</v>
      </c>
      <c r="AX8" s="137"/>
      <c r="AY8" s="148" t="s">
        <v>46</v>
      </c>
      <c r="AZ8" s="148"/>
      <c r="BA8" s="148"/>
      <c r="BB8" s="148"/>
      <c r="BC8" s="148"/>
      <c r="BD8" s="148"/>
    </row>
    <row r="9" spans="2:57" ht="20.25" customHeight="1" thickBot="1">
      <c r="B9" s="121"/>
      <c r="C9" s="124"/>
      <c r="D9" s="125"/>
      <c r="E9" s="129"/>
      <c r="F9" s="125"/>
      <c r="G9" s="129"/>
      <c r="H9" s="124"/>
      <c r="I9" s="124"/>
      <c r="J9" s="124"/>
      <c r="K9" s="125"/>
      <c r="L9" s="129"/>
      <c r="M9" s="124"/>
      <c r="N9" s="124"/>
      <c r="O9" s="132"/>
      <c r="P9" s="150" t="s">
        <v>8</v>
      </c>
      <c r="Q9" s="151"/>
      <c r="R9" s="151"/>
      <c r="S9" s="151"/>
      <c r="T9" s="151"/>
      <c r="U9" s="151"/>
      <c r="V9" s="152"/>
      <c r="W9" s="150" t="s">
        <v>9</v>
      </c>
      <c r="X9" s="151"/>
      <c r="Y9" s="151"/>
      <c r="Z9" s="151"/>
      <c r="AA9" s="151"/>
      <c r="AB9" s="151"/>
      <c r="AC9" s="152"/>
      <c r="AD9" s="150" t="s">
        <v>10</v>
      </c>
      <c r="AE9" s="151"/>
      <c r="AF9" s="151"/>
      <c r="AG9" s="151"/>
      <c r="AH9" s="151"/>
      <c r="AI9" s="151"/>
      <c r="AJ9" s="152"/>
      <c r="AK9" s="150" t="s">
        <v>11</v>
      </c>
      <c r="AL9" s="151"/>
      <c r="AM9" s="151"/>
      <c r="AN9" s="151"/>
      <c r="AO9" s="151"/>
      <c r="AP9" s="151"/>
      <c r="AQ9" s="152"/>
      <c r="AR9" s="150" t="s">
        <v>12</v>
      </c>
      <c r="AS9" s="151"/>
      <c r="AT9" s="152"/>
      <c r="AU9" s="138"/>
      <c r="AV9" s="139"/>
      <c r="AW9" s="138"/>
      <c r="AX9" s="139"/>
      <c r="AY9" s="148"/>
      <c r="AZ9" s="148"/>
      <c r="BA9" s="148"/>
      <c r="BB9" s="148"/>
      <c r="BC9" s="148"/>
      <c r="BD9" s="148"/>
    </row>
    <row r="10" spans="2:57" ht="20.25" customHeight="1" thickBot="1">
      <c r="B10" s="121"/>
      <c r="C10" s="124"/>
      <c r="D10" s="125"/>
      <c r="E10" s="129"/>
      <c r="F10" s="125"/>
      <c r="G10" s="129"/>
      <c r="H10" s="124"/>
      <c r="I10" s="124"/>
      <c r="J10" s="124"/>
      <c r="K10" s="125"/>
      <c r="L10" s="129"/>
      <c r="M10" s="124"/>
      <c r="N10" s="124"/>
      <c r="O10" s="132"/>
      <c r="P10" s="31">
        <f>DAY(DATE($X$2,$AB$2,1))</f>
        <v>1</v>
      </c>
      <c r="Q10" s="32">
        <f>DAY(DATE($X$2,$AB$2,2))</f>
        <v>2</v>
      </c>
      <c r="R10" s="32">
        <f>DAY(DATE($X$2,$AB$2,3))</f>
        <v>3</v>
      </c>
      <c r="S10" s="32">
        <f>DAY(DATE($X$2,$AB$2,4))</f>
        <v>4</v>
      </c>
      <c r="T10" s="32">
        <f>DAY(DATE($X$2,$AB$2,5))</f>
        <v>5</v>
      </c>
      <c r="U10" s="32">
        <f>DAY(DATE($X$2,$AB$2,6))</f>
        <v>6</v>
      </c>
      <c r="V10" s="33">
        <f>DAY(DATE($X$2,$AB$2,7))</f>
        <v>7</v>
      </c>
      <c r="W10" s="31">
        <f>DAY(DATE($X$2,$AB$2,8))</f>
        <v>8</v>
      </c>
      <c r="X10" s="32">
        <f>DAY(DATE($X$2,$AB$2,9))</f>
        <v>9</v>
      </c>
      <c r="Y10" s="32">
        <f>DAY(DATE($X$2,$AB$2,10))</f>
        <v>10</v>
      </c>
      <c r="Z10" s="32">
        <f>DAY(DATE($X$2,$AB$2,11))</f>
        <v>11</v>
      </c>
      <c r="AA10" s="32">
        <f>DAY(DATE($X$2,$AB$2,12))</f>
        <v>12</v>
      </c>
      <c r="AB10" s="32">
        <f>DAY(DATE($X$2,$AB$2,13))</f>
        <v>13</v>
      </c>
      <c r="AC10" s="33">
        <f>DAY(DATE($X$2,$AB$2,14))</f>
        <v>14</v>
      </c>
      <c r="AD10" s="31">
        <f>DAY(DATE($X$2,$AB$2,15))</f>
        <v>15</v>
      </c>
      <c r="AE10" s="32">
        <f>DAY(DATE($X$2,$AB$2,16))</f>
        <v>16</v>
      </c>
      <c r="AF10" s="32">
        <f>DAY(DATE($X$2,$AB$2,17))</f>
        <v>17</v>
      </c>
      <c r="AG10" s="32">
        <f>DAY(DATE($X$2,$AB$2,18))</f>
        <v>18</v>
      </c>
      <c r="AH10" s="32">
        <f>DAY(DATE($X$2,$AB$2,19))</f>
        <v>19</v>
      </c>
      <c r="AI10" s="32">
        <f>DAY(DATE($X$2,$AB$2,20))</f>
        <v>20</v>
      </c>
      <c r="AJ10" s="33">
        <f>DAY(DATE($X$2,$AB$2,21))</f>
        <v>21</v>
      </c>
      <c r="AK10" s="31">
        <f>DAY(DATE($X$2,$AB$2,22))</f>
        <v>22</v>
      </c>
      <c r="AL10" s="32">
        <f>DAY(DATE($X$2,$AB$2,23))</f>
        <v>23</v>
      </c>
      <c r="AM10" s="32">
        <f>DAY(DATE($X$2,$AB$2,24))</f>
        <v>24</v>
      </c>
      <c r="AN10" s="32">
        <f>DAY(DATE($X$2,$AB$2,25))</f>
        <v>25</v>
      </c>
      <c r="AO10" s="32">
        <f>DAY(DATE($X$2,$AB$2,26))</f>
        <v>26</v>
      </c>
      <c r="AP10" s="32">
        <f>DAY(DATE($X$2,$AB$2,27))</f>
        <v>27</v>
      </c>
      <c r="AQ10" s="33">
        <f>DAY(DATE($X$2,$AB$2,28))</f>
        <v>28</v>
      </c>
      <c r="AR10" s="31">
        <f>IF(AZ3="暦月",IF(DAY(DATE($X$2,$AB$2,29))=29,29,""),"")</f>
        <v>29</v>
      </c>
      <c r="AS10" s="32">
        <f>IF(AZ3="暦月",IF(DAY(DATE($X$2,$AB$2,30))=30,30,""),"")</f>
        <v>30</v>
      </c>
      <c r="AT10" s="37">
        <f>IF(AZ3="暦月",IF(DAY(DATE($X$2,$AB$2,31))=31,31,""),"")</f>
        <v>31</v>
      </c>
      <c r="AU10" s="138"/>
      <c r="AV10" s="139"/>
      <c r="AW10" s="138"/>
      <c r="AX10" s="139"/>
      <c r="AY10" s="148"/>
      <c r="AZ10" s="148"/>
      <c r="BA10" s="148"/>
      <c r="BB10" s="148"/>
      <c r="BC10" s="148"/>
      <c r="BD10" s="148"/>
    </row>
    <row r="11" spans="2:57" ht="20.25" hidden="1" customHeight="1" thickBot="1">
      <c r="B11" s="121"/>
      <c r="C11" s="124"/>
      <c r="D11" s="125"/>
      <c r="E11" s="129"/>
      <c r="F11" s="125"/>
      <c r="G11" s="129"/>
      <c r="H11" s="124"/>
      <c r="I11" s="124"/>
      <c r="J11" s="124"/>
      <c r="K11" s="125"/>
      <c r="L11" s="129"/>
      <c r="M11" s="124"/>
      <c r="N11" s="124"/>
      <c r="O11" s="132"/>
      <c r="P11" s="31">
        <f>WEEKDAY(DATE($X$2,$AB$2,1))</f>
        <v>3</v>
      </c>
      <c r="Q11" s="32">
        <f>WEEKDAY(DATE($X$2,$AB$2,2))</f>
        <v>4</v>
      </c>
      <c r="R11" s="32">
        <f>WEEKDAY(DATE($X$2,$AB$2,3))</f>
        <v>5</v>
      </c>
      <c r="S11" s="32">
        <f>WEEKDAY(DATE($X$2,$AB$2,4))</f>
        <v>6</v>
      </c>
      <c r="T11" s="32">
        <f>WEEKDAY(DATE($X$2,$AB$2,5))</f>
        <v>7</v>
      </c>
      <c r="U11" s="32">
        <f>WEEKDAY(DATE($X$2,$AB$2,6))</f>
        <v>1</v>
      </c>
      <c r="V11" s="33">
        <f>WEEKDAY(DATE($X$2,$AB$2,7))</f>
        <v>2</v>
      </c>
      <c r="W11" s="31">
        <f>WEEKDAY(DATE($X$2,$AB$2,8))</f>
        <v>3</v>
      </c>
      <c r="X11" s="32">
        <f>WEEKDAY(DATE($X$2,$AB$2,9))</f>
        <v>4</v>
      </c>
      <c r="Y11" s="32">
        <f>WEEKDAY(DATE($X$2,$AB$2,10))</f>
        <v>5</v>
      </c>
      <c r="Z11" s="32">
        <f>WEEKDAY(DATE($X$2,$AB$2,11))</f>
        <v>6</v>
      </c>
      <c r="AA11" s="32">
        <f>WEEKDAY(DATE($X$2,$AB$2,12))</f>
        <v>7</v>
      </c>
      <c r="AB11" s="32">
        <f>WEEKDAY(DATE($X$2,$AB$2,13))</f>
        <v>1</v>
      </c>
      <c r="AC11" s="33">
        <f>WEEKDAY(DATE($X$2,$AB$2,14))</f>
        <v>2</v>
      </c>
      <c r="AD11" s="31">
        <f>WEEKDAY(DATE($X$2,$AB$2,15))</f>
        <v>3</v>
      </c>
      <c r="AE11" s="32">
        <f>WEEKDAY(DATE($X$2,$AB$2,16))</f>
        <v>4</v>
      </c>
      <c r="AF11" s="32">
        <f>WEEKDAY(DATE($X$2,$AB$2,17))</f>
        <v>5</v>
      </c>
      <c r="AG11" s="32">
        <f>WEEKDAY(DATE($X$2,$AB$2,18))</f>
        <v>6</v>
      </c>
      <c r="AH11" s="32">
        <f>WEEKDAY(DATE($X$2,$AB$2,19))</f>
        <v>7</v>
      </c>
      <c r="AI11" s="32">
        <f>WEEKDAY(DATE($X$2,$AB$2,20))</f>
        <v>1</v>
      </c>
      <c r="AJ11" s="33">
        <f>WEEKDAY(DATE($X$2,$AB$2,21))</f>
        <v>2</v>
      </c>
      <c r="AK11" s="31">
        <f>WEEKDAY(DATE($X$2,$AB$2,22))</f>
        <v>3</v>
      </c>
      <c r="AL11" s="32">
        <f>WEEKDAY(DATE($X$2,$AB$2,23))</f>
        <v>4</v>
      </c>
      <c r="AM11" s="32">
        <f>WEEKDAY(DATE($X$2,$AB$2,24))</f>
        <v>5</v>
      </c>
      <c r="AN11" s="32">
        <f>WEEKDAY(DATE($X$2,$AB$2,25))</f>
        <v>6</v>
      </c>
      <c r="AO11" s="32">
        <f>WEEKDAY(DATE($X$2,$AB$2,26))</f>
        <v>7</v>
      </c>
      <c r="AP11" s="32">
        <f>WEEKDAY(DATE($X$2,$AB$2,27))</f>
        <v>1</v>
      </c>
      <c r="AQ11" s="33">
        <f>WEEKDAY(DATE($X$2,$AB$2,28))</f>
        <v>2</v>
      </c>
      <c r="AR11" s="31">
        <f>IF(AR10=29,WEEKDAY(DATE($X$2,$AB$2,29)),0)</f>
        <v>3</v>
      </c>
      <c r="AS11" s="32">
        <f>IF(AS10=30,WEEKDAY(DATE($X$2,$AB$2,30)),0)</f>
        <v>4</v>
      </c>
      <c r="AT11" s="37">
        <f>IF(AT10=31,WEEKDAY(DATE($X$2,$AB$2,31)),0)</f>
        <v>5</v>
      </c>
      <c r="AU11" s="140"/>
      <c r="AV11" s="141"/>
      <c r="AW11" s="140"/>
      <c r="AX11" s="141"/>
      <c r="AY11" s="149"/>
      <c r="AZ11" s="149"/>
      <c r="BA11" s="149"/>
      <c r="BB11" s="149"/>
      <c r="BC11" s="149"/>
      <c r="BD11" s="149"/>
    </row>
    <row r="12" spans="2:57" ht="20.25" customHeight="1" thickBot="1">
      <c r="B12" s="121"/>
      <c r="C12" s="126"/>
      <c r="D12" s="127"/>
      <c r="E12" s="130"/>
      <c r="F12" s="127"/>
      <c r="G12" s="130"/>
      <c r="H12" s="126"/>
      <c r="I12" s="126"/>
      <c r="J12" s="126"/>
      <c r="K12" s="127"/>
      <c r="L12" s="130"/>
      <c r="M12" s="126"/>
      <c r="N12" s="126"/>
      <c r="O12" s="133"/>
      <c r="P12" s="34" t="str">
        <f>IF(P11=1,"日",IF(P11=2,"月",IF(P11=3,"火",IF(P11=4,"水",IF(P11=5,"木",IF(P11=6,"金","土"))))))</f>
        <v>火</v>
      </c>
      <c r="Q12" s="35" t="str">
        <f t="shared" ref="Q12:AQ12" si="0">IF(Q11=1,"日",IF(Q11=2,"月",IF(Q11=3,"火",IF(Q11=4,"水",IF(Q11=5,"木",IF(Q11=6,"金","土"))))))</f>
        <v>水</v>
      </c>
      <c r="R12" s="35" t="str">
        <f t="shared" si="0"/>
        <v>木</v>
      </c>
      <c r="S12" s="35" t="str">
        <f t="shared" si="0"/>
        <v>金</v>
      </c>
      <c r="T12" s="35" t="str">
        <f t="shared" si="0"/>
        <v>土</v>
      </c>
      <c r="U12" s="35" t="str">
        <f t="shared" si="0"/>
        <v>日</v>
      </c>
      <c r="V12" s="36" t="str">
        <f t="shared" si="0"/>
        <v>月</v>
      </c>
      <c r="W12" s="34" t="str">
        <f t="shared" si="0"/>
        <v>火</v>
      </c>
      <c r="X12" s="35" t="str">
        <f t="shared" si="0"/>
        <v>水</v>
      </c>
      <c r="Y12" s="35" t="str">
        <f t="shared" si="0"/>
        <v>木</v>
      </c>
      <c r="Z12" s="35" t="str">
        <f t="shared" si="0"/>
        <v>金</v>
      </c>
      <c r="AA12" s="35" t="str">
        <f t="shared" si="0"/>
        <v>土</v>
      </c>
      <c r="AB12" s="35" t="str">
        <f t="shared" si="0"/>
        <v>日</v>
      </c>
      <c r="AC12" s="36" t="str">
        <f t="shared" si="0"/>
        <v>月</v>
      </c>
      <c r="AD12" s="34" t="str">
        <f t="shared" si="0"/>
        <v>火</v>
      </c>
      <c r="AE12" s="35" t="str">
        <f t="shared" si="0"/>
        <v>水</v>
      </c>
      <c r="AF12" s="35" t="str">
        <f t="shared" si="0"/>
        <v>木</v>
      </c>
      <c r="AG12" s="35" t="str">
        <f t="shared" si="0"/>
        <v>金</v>
      </c>
      <c r="AH12" s="35" t="str">
        <f t="shared" si="0"/>
        <v>土</v>
      </c>
      <c r="AI12" s="35" t="str">
        <f t="shared" si="0"/>
        <v>日</v>
      </c>
      <c r="AJ12" s="36" t="str">
        <f t="shared" si="0"/>
        <v>月</v>
      </c>
      <c r="AK12" s="34" t="str">
        <f t="shared" si="0"/>
        <v>火</v>
      </c>
      <c r="AL12" s="35" t="str">
        <f t="shared" si="0"/>
        <v>水</v>
      </c>
      <c r="AM12" s="35" t="str">
        <f t="shared" si="0"/>
        <v>木</v>
      </c>
      <c r="AN12" s="35" t="str">
        <f t="shared" si="0"/>
        <v>金</v>
      </c>
      <c r="AO12" s="35" t="str">
        <f t="shared" si="0"/>
        <v>土</v>
      </c>
      <c r="AP12" s="35" t="str">
        <f t="shared" si="0"/>
        <v>日</v>
      </c>
      <c r="AQ12" s="36" t="str">
        <f t="shared" si="0"/>
        <v>月</v>
      </c>
      <c r="AR12" s="35" t="str">
        <f>IF(AR11=1,"日",IF(AR11=2,"月",IF(AR11=3,"火",IF(AR11=4,"水",IF(AR11=5,"木",IF(AR11=6,"金",IF(AR11=0,"","土")))))))</f>
        <v>火</v>
      </c>
      <c r="AS12" s="35" t="str">
        <f>IF(AS11=1,"日",IF(AS11=2,"月",IF(AS11=3,"火",IF(AS11=4,"水",IF(AS11=5,"木",IF(AS11=6,"金",IF(AS11=0,"","土")))))))</f>
        <v>水</v>
      </c>
      <c r="AT12" s="38" t="str">
        <f>IF(AT11=1,"日",IF(AT11=2,"月",IF(AT11=3,"火",IF(AT11=4,"水",IF(AT11=5,"木",IF(AT11=6,"金",IF(AT11=0,"","土")))))))</f>
        <v>木</v>
      </c>
      <c r="AU12" s="142"/>
      <c r="AV12" s="143"/>
      <c r="AW12" s="142"/>
      <c r="AX12" s="143"/>
      <c r="AY12" s="148"/>
      <c r="AZ12" s="148"/>
      <c r="BA12" s="148"/>
      <c r="BB12" s="148"/>
      <c r="BC12" s="148"/>
      <c r="BD12" s="148"/>
    </row>
    <row r="13" spans="2:57" ht="39.950000000000003" customHeight="1">
      <c r="B13" s="28">
        <f>ROW()-11</f>
        <v>2</v>
      </c>
      <c r="C13" s="160" t="s">
        <v>50</v>
      </c>
      <c r="D13" s="161"/>
      <c r="E13" s="162" t="s">
        <v>92</v>
      </c>
      <c r="F13" s="163"/>
      <c r="G13" s="164" t="s">
        <v>101</v>
      </c>
      <c r="H13" s="165"/>
      <c r="I13" s="165"/>
      <c r="J13" s="165"/>
      <c r="K13" s="166"/>
      <c r="L13" s="167" t="s">
        <v>95</v>
      </c>
      <c r="M13" s="168"/>
      <c r="N13" s="168"/>
      <c r="O13" s="169"/>
      <c r="P13" s="71">
        <v>4</v>
      </c>
      <c r="Q13" s="72">
        <v>4</v>
      </c>
      <c r="R13" s="72"/>
      <c r="S13" s="72"/>
      <c r="T13" s="72">
        <v>4</v>
      </c>
      <c r="U13" s="72">
        <v>4</v>
      </c>
      <c r="V13" s="73">
        <v>4</v>
      </c>
      <c r="W13" s="71">
        <v>4</v>
      </c>
      <c r="X13" s="72">
        <v>4</v>
      </c>
      <c r="Y13" s="72"/>
      <c r="Z13" s="72"/>
      <c r="AA13" s="72">
        <v>4</v>
      </c>
      <c r="AB13" s="72">
        <v>4</v>
      </c>
      <c r="AC13" s="73">
        <v>4</v>
      </c>
      <c r="AD13" s="71">
        <v>4</v>
      </c>
      <c r="AE13" s="72">
        <v>4</v>
      </c>
      <c r="AF13" s="72"/>
      <c r="AG13" s="72"/>
      <c r="AH13" s="72">
        <v>4</v>
      </c>
      <c r="AI13" s="72">
        <v>4</v>
      </c>
      <c r="AJ13" s="73">
        <v>4</v>
      </c>
      <c r="AK13" s="71">
        <v>4</v>
      </c>
      <c r="AL13" s="72">
        <v>4</v>
      </c>
      <c r="AM13" s="72"/>
      <c r="AN13" s="72"/>
      <c r="AO13" s="72">
        <v>4</v>
      </c>
      <c r="AP13" s="72">
        <v>4</v>
      </c>
      <c r="AQ13" s="73">
        <v>4</v>
      </c>
      <c r="AR13" s="71"/>
      <c r="AS13" s="72"/>
      <c r="AT13" s="73"/>
      <c r="AU13" s="177">
        <f>IF($AZ$3="４週",SUM(P13:AQ13),IF($AZ$3="暦月",SUM(P13:AT13),""))</f>
        <v>80</v>
      </c>
      <c r="AV13" s="178"/>
      <c r="AW13" s="179">
        <f t="shared" ref="AW13:AW32" si="1">IF($AZ$3="４週",AU13/4,IF($AZ$3="暦月",AU13/($AZ$6/7),""))</f>
        <v>18.064516129032256</v>
      </c>
      <c r="AX13" s="180"/>
      <c r="AY13" s="207"/>
      <c r="AZ13" s="208"/>
      <c r="BA13" s="208"/>
      <c r="BB13" s="208"/>
      <c r="BC13" s="208"/>
      <c r="BD13" s="209"/>
    </row>
    <row r="14" spans="2:57" ht="39.950000000000003" customHeight="1">
      <c r="B14" s="29">
        <f t="shared" ref="B14:B32" si="2">ROW()-11</f>
        <v>3</v>
      </c>
      <c r="C14" s="160" t="s">
        <v>91</v>
      </c>
      <c r="D14" s="161"/>
      <c r="E14" s="162" t="s">
        <v>94</v>
      </c>
      <c r="F14" s="163"/>
      <c r="G14" s="164" t="s">
        <v>58</v>
      </c>
      <c r="H14" s="165"/>
      <c r="I14" s="165"/>
      <c r="J14" s="165"/>
      <c r="K14" s="166"/>
      <c r="L14" s="167" t="s">
        <v>96</v>
      </c>
      <c r="M14" s="168"/>
      <c r="N14" s="168"/>
      <c r="O14" s="169"/>
      <c r="P14" s="74">
        <v>2</v>
      </c>
      <c r="Q14" s="75"/>
      <c r="R14" s="75"/>
      <c r="S14" s="75"/>
      <c r="T14" s="75">
        <v>2</v>
      </c>
      <c r="U14" s="75"/>
      <c r="V14" s="76">
        <v>2</v>
      </c>
      <c r="W14" s="74">
        <v>2</v>
      </c>
      <c r="X14" s="75"/>
      <c r="Y14" s="75"/>
      <c r="Z14" s="75"/>
      <c r="AA14" s="75">
        <v>2</v>
      </c>
      <c r="AB14" s="75"/>
      <c r="AC14" s="76">
        <v>2</v>
      </c>
      <c r="AD14" s="74">
        <v>2</v>
      </c>
      <c r="AE14" s="75"/>
      <c r="AF14" s="75"/>
      <c r="AG14" s="75"/>
      <c r="AH14" s="75">
        <v>2</v>
      </c>
      <c r="AI14" s="75"/>
      <c r="AJ14" s="76">
        <v>2</v>
      </c>
      <c r="AK14" s="74">
        <v>2</v>
      </c>
      <c r="AL14" s="75"/>
      <c r="AM14" s="75"/>
      <c r="AN14" s="75"/>
      <c r="AO14" s="75">
        <v>2</v>
      </c>
      <c r="AP14" s="75"/>
      <c r="AQ14" s="76">
        <v>2</v>
      </c>
      <c r="AR14" s="74"/>
      <c r="AS14" s="75"/>
      <c r="AT14" s="76"/>
      <c r="AU14" s="170">
        <f>IF($AZ$3="４週",SUM(P14:AQ14),IF($AZ$3="暦月",SUM(P14:AT14),""))</f>
        <v>24</v>
      </c>
      <c r="AV14" s="171"/>
      <c r="AW14" s="172">
        <f t="shared" si="1"/>
        <v>5.419354838709677</v>
      </c>
      <c r="AX14" s="173"/>
      <c r="AY14" s="174" t="s">
        <v>102</v>
      </c>
      <c r="AZ14" s="175"/>
      <c r="BA14" s="175"/>
      <c r="BB14" s="175"/>
      <c r="BC14" s="175"/>
      <c r="BD14" s="176"/>
    </row>
    <row r="15" spans="2:57" ht="39.950000000000003" customHeight="1">
      <c r="B15" s="29">
        <f t="shared" si="2"/>
        <v>4</v>
      </c>
      <c r="C15" s="160" t="s">
        <v>91</v>
      </c>
      <c r="D15" s="161"/>
      <c r="E15" s="162" t="s">
        <v>93</v>
      </c>
      <c r="F15" s="163"/>
      <c r="G15" s="164" t="s">
        <v>154</v>
      </c>
      <c r="H15" s="165"/>
      <c r="I15" s="165"/>
      <c r="J15" s="165"/>
      <c r="K15" s="166"/>
      <c r="L15" s="167" t="s">
        <v>97</v>
      </c>
      <c r="M15" s="168"/>
      <c r="N15" s="168"/>
      <c r="O15" s="169"/>
      <c r="P15" s="74">
        <v>8</v>
      </c>
      <c r="Q15" s="75">
        <v>8</v>
      </c>
      <c r="R15" s="75"/>
      <c r="S15" s="75"/>
      <c r="T15" s="75">
        <v>8</v>
      </c>
      <c r="U15" s="75">
        <v>8</v>
      </c>
      <c r="V15" s="76">
        <v>8</v>
      </c>
      <c r="W15" s="74">
        <v>8</v>
      </c>
      <c r="X15" s="75">
        <v>8</v>
      </c>
      <c r="Y15" s="75"/>
      <c r="Z15" s="75"/>
      <c r="AA15" s="75">
        <v>8</v>
      </c>
      <c r="AB15" s="75">
        <v>8</v>
      </c>
      <c r="AC15" s="76">
        <v>8</v>
      </c>
      <c r="AD15" s="74">
        <v>8</v>
      </c>
      <c r="AE15" s="75">
        <v>8</v>
      </c>
      <c r="AF15" s="75"/>
      <c r="AG15" s="75"/>
      <c r="AH15" s="75">
        <v>8</v>
      </c>
      <c r="AI15" s="75">
        <v>8</v>
      </c>
      <c r="AJ15" s="76">
        <v>8</v>
      </c>
      <c r="AK15" s="74">
        <v>8</v>
      </c>
      <c r="AL15" s="75">
        <v>8</v>
      </c>
      <c r="AM15" s="75"/>
      <c r="AN15" s="75"/>
      <c r="AO15" s="75">
        <v>8</v>
      </c>
      <c r="AP15" s="75">
        <v>8</v>
      </c>
      <c r="AQ15" s="76">
        <v>8</v>
      </c>
      <c r="AR15" s="74"/>
      <c r="AS15" s="75"/>
      <c r="AT15" s="76"/>
      <c r="AU15" s="170">
        <f>IF($AZ$3="４週",SUM(P15:AQ15),IF($AZ$3="暦月",SUM(P15:AT15),""))</f>
        <v>160</v>
      </c>
      <c r="AV15" s="171"/>
      <c r="AW15" s="172">
        <f t="shared" si="1"/>
        <v>36.129032258064512</v>
      </c>
      <c r="AX15" s="173"/>
      <c r="AY15" s="174" t="s">
        <v>135</v>
      </c>
      <c r="AZ15" s="175"/>
      <c r="BA15" s="175"/>
      <c r="BB15" s="175"/>
      <c r="BC15" s="175"/>
      <c r="BD15" s="176"/>
    </row>
    <row r="16" spans="2:57" ht="39.950000000000003" customHeight="1">
      <c r="B16" s="29">
        <f t="shared" si="2"/>
        <v>5</v>
      </c>
      <c r="C16" s="160" t="s">
        <v>51</v>
      </c>
      <c r="D16" s="161"/>
      <c r="E16" s="162" t="s">
        <v>92</v>
      </c>
      <c r="F16" s="163"/>
      <c r="G16" s="164" t="s">
        <v>154</v>
      </c>
      <c r="H16" s="165"/>
      <c r="I16" s="165"/>
      <c r="J16" s="165"/>
      <c r="K16" s="166"/>
      <c r="L16" s="167" t="s">
        <v>98</v>
      </c>
      <c r="M16" s="168"/>
      <c r="N16" s="168"/>
      <c r="O16" s="169"/>
      <c r="P16" s="74">
        <v>2</v>
      </c>
      <c r="Q16" s="75"/>
      <c r="R16" s="75"/>
      <c r="S16" s="75"/>
      <c r="T16" s="75">
        <v>2.25</v>
      </c>
      <c r="U16" s="75"/>
      <c r="V16" s="76">
        <v>3</v>
      </c>
      <c r="W16" s="74">
        <v>2</v>
      </c>
      <c r="X16" s="75"/>
      <c r="Y16" s="75"/>
      <c r="Z16" s="75"/>
      <c r="AA16" s="75">
        <v>2.25</v>
      </c>
      <c r="AB16" s="75"/>
      <c r="AC16" s="76">
        <v>3</v>
      </c>
      <c r="AD16" s="74">
        <v>2</v>
      </c>
      <c r="AE16" s="75"/>
      <c r="AF16" s="75"/>
      <c r="AG16" s="75"/>
      <c r="AH16" s="75">
        <v>2</v>
      </c>
      <c r="AI16" s="75"/>
      <c r="AJ16" s="76">
        <v>3</v>
      </c>
      <c r="AK16" s="74">
        <v>2</v>
      </c>
      <c r="AL16" s="75"/>
      <c r="AM16" s="75"/>
      <c r="AN16" s="75"/>
      <c r="AO16" s="75">
        <v>2.25</v>
      </c>
      <c r="AP16" s="75"/>
      <c r="AQ16" s="76">
        <v>3</v>
      </c>
      <c r="AR16" s="74"/>
      <c r="AS16" s="75"/>
      <c r="AT16" s="76"/>
      <c r="AU16" s="170">
        <f>IF($AZ$3="４週",SUM(P16:AQ16),IF($AZ$3="暦月",SUM(P16:AT16),""))</f>
        <v>28.75</v>
      </c>
      <c r="AV16" s="171"/>
      <c r="AW16" s="172">
        <f t="shared" si="1"/>
        <v>6.4919354838709671</v>
      </c>
      <c r="AX16" s="173"/>
      <c r="AY16" s="174"/>
      <c r="AZ16" s="175"/>
      <c r="BA16" s="175"/>
      <c r="BB16" s="175"/>
      <c r="BC16" s="175"/>
      <c r="BD16" s="176"/>
    </row>
    <row r="17" spans="2:56" ht="39.950000000000003" customHeight="1">
      <c r="B17" s="29">
        <f t="shared" si="2"/>
        <v>6</v>
      </c>
      <c r="C17" s="160" t="s">
        <v>51</v>
      </c>
      <c r="D17" s="161"/>
      <c r="E17" s="162" t="s">
        <v>92</v>
      </c>
      <c r="F17" s="163"/>
      <c r="G17" s="164" t="s">
        <v>70</v>
      </c>
      <c r="H17" s="165"/>
      <c r="I17" s="165"/>
      <c r="J17" s="165"/>
      <c r="K17" s="166"/>
      <c r="L17" s="167" t="s">
        <v>99</v>
      </c>
      <c r="M17" s="168"/>
      <c r="N17" s="168"/>
      <c r="O17" s="169"/>
      <c r="P17" s="74">
        <v>2.25</v>
      </c>
      <c r="Q17" s="75">
        <v>3</v>
      </c>
      <c r="R17" s="75"/>
      <c r="S17" s="75"/>
      <c r="T17" s="75">
        <v>3</v>
      </c>
      <c r="U17" s="75">
        <v>1.5</v>
      </c>
      <c r="V17" s="76">
        <v>2.25</v>
      </c>
      <c r="W17" s="74">
        <v>3</v>
      </c>
      <c r="X17" s="75">
        <v>3</v>
      </c>
      <c r="Y17" s="75"/>
      <c r="Z17" s="75"/>
      <c r="AA17" s="75">
        <v>3.5</v>
      </c>
      <c r="AB17" s="75">
        <v>2</v>
      </c>
      <c r="AC17" s="76">
        <v>2.25</v>
      </c>
      <c r="AD17" s="74">
        <v>3</v>
      </c>
      <c r="AE17" s="75">
        <v>3</v>
      </c>
      <c r="AF17" s="75"/>
      <c r="AG17" s="75"/>
      <c r="AH17" s="75">
        <v>3.5</v>
      </c>
      <c r="AI17" s="75">
        <v>2</v>
      </c>
      <c r="AJ17" s="76">
        <v>2.5</v>
      </c>
      <c r="AK17" s="74">
        <v>3</v>
      </c>
      <c r="AL17" s="75">
        <v>3</v>
      </c>
      <c r="AM17" s="75"/>
      <c r="AN17" s="75"/>
      <c r="AO17" s="75">
        <v>3.5</v>
      </c>
      <c r="AP17" s="75">
        <v>2</v>
      </c>
      <c r="AQ17" s="76">
        <v>2.5</v>
      </c>
      <c r="AR17" s="74"/>
      <c r="AS17" s="75"/>
      <c r="AT17" s="76"/>
      <c r="AU17" s="170">
        <f t="shared" ref="AU17:AU32" si="3">IF($AZ$3="４週",SUM(P17:AQ17),IF($AZ$3="暦月",SUM(P17:AT17),""))</f>
        <v>53.75</v>
      </c>
      <c r="AV17" s="171"/>
      <c r="AW17" s="172">
        <f t="shared" si="1"/>
        <v>12.137096774193548</v>
      </c>
      <c r="AX17" s="173"/>
      <c r="AY17" s="174"/>
      <c r="AZ17" s="175"/>
      <c r="BA17" s="175"/>
      <c r="BB17" s="175"/>
      <c r="BC17" s="175"/>
      <c r="BD17" s="176"/>
    </row>
    <row r="18" spans="2:56" ht="39.950000000000003" customHeight="1">
      <c r="B18" s="29">
        <f t="shared" si="2"/>
        <v>7</v>
      </c>
      <c r="C18" s="160" t="s">
        <v>51</v>
      </c>
      <c r="D18" s="161"/>
      <c r="E18" s="162" t="s">
        <v>92</v>
      </c>
      <c r="F18" s="163"/>
      <c r="G18" s="164" t="s">
        <v>67</v>
      </c>
      <c r="H18" s="165"/>
      <c r="I18" s="165"/>
      <c r="J18" s="165"/>
      <c r="K18" s="166"/>
      <c r="L18" s="167" t="s">
        <v>100</v>
      </c>
      <c r="M18" s="168"/>
      <c r="N18" s="168"/>
      <c r="O18" s="169"/>
      <c r="P18" s="74">
        <v>2.25</v>
      </c>
      <c r="Q18" s="75">
        <v>2.25</v>
      </c>
      <c r="R18" s="75"/>
      <c r="S18" s="75"/>
      <c r="T18" s="75">
        <v>2.25</v>
      </c>
      <c r="U18" s="75">
        <v>1.5</v>
      </c>
      <c r="V18" s="76">
        <v>3</v>
      </c>
      <c r="W18" s="74">
        <v>3</v>
      </c>
      <c r="X18" s="75">
        <v>2.25</v>
      </c>
      <c r="Y18" s="75"/>
      <c r="Z18" s="75"/>
      <c r="AA18" s="75">
        <v>3</v>
      </c>
      <c r="AB18" s="75">
        <v>2</v>
      </c>
      <c r="AC18" s="76">
        <v>3</v>
      </c>
      <c r="AD18" s="74">
        <v>3</v>
      </c>
      <c r="AE18" s="75">
        <v>2.25</v>
      </c>
      <c r="AF18" s="75"/>
      <c r="AG18" s="75"/>
      <c r="AH18" s="75">
        <v>3</v>
      </c>
      <c r="AI18" s="75">
        <v>2.25</v>
      </c>
      <c r="AJ18" s="76">
        <v>3</v>
      </c>
      <c r="AK18" s="74">
        <v>3</v>
      </c>
      <c r="AL18" s="75">
        <v>2.25</v>
      </c>
      <c r="AM18" s="75"/>
      <c r="AN18" s="75"/>
      <c r="AO18" s="75">
        <v>3</v>
      </c>
      <c r="AP18" s="75">
        <v>2.25</v>
      </c>
      <c r="AQ18" s="76">
        <v>3</v>
      </c>
      <c r="AR18" s="74"/>
      <c r="AS18" s="75"/>
      <c r="AT18" s="76"/>
      <c r="AU18" s="170">
        <f t="shared" si="3"/>
        <v>51.5</v>
      </c>
      <c r="AV18" s="171"/>
      <c r="AW18" s="172">
        <f t="shared" si="1"/>
        <v>11.629032258064516</v>
      </c>
      <c r="AX18" s="173"/>
      <c r="AY18" s="174"/>
      <c r="AZ18" s="175"/>
      <c r="BA18" s="175"/>
      <c r="BB18" s="175"/>
      <c r="BC18" s="175"/>
      <c r="BD18" s="176"/>
    </row>
    <row r="19" spans="2:56" ht="39.950000000000003" customHeight="1">
      <c r="B19" s="29">
        <f t="shared" si="2"/>
        <v>8</v>
      </c>
      <c r="C19" s="160" t="s">
        <v>51</v>
      </c>
      <c r="D19" s="161"/>
      <c r="E19" s="162" t="s">
        <v>92</v>
      </c>
      <c r="F19" s="163"/>
      <c r="G19" s="164" t="s">
        <v>64</v>
      </c>
      <c r="H19" s="165"/>
      <c r="I19" s="165"/>
      <c r="J19" s="165"/>
      <c r="K19" s="166"/>
      <c r="L19" s="167" t="s">
        <v>104</v>
      </c>
      <c r="M19" s="168"/>
      <c r="N19" s="168"/>
      <c r="O19" s="169"/>
      <c r="P19" s="74">
        <v>3</v>
      </c>
      <c r="Q19" s="75">
        <v>3</v>
      </c>
      <c r="R19" s="75"/>
      <c r="S19" s="75"/>
      <c r="T19" s="75">
        <v>2.25</v>
      </c>
      <c r="U19" s="75">
        <v>1.5</v>
      </c>
      <c r="V19" s="76">
        <v>2.25</v>
      </c>
      <c r="W19" s="74">
        <v>4</v>
      </c>
      <c r="X19" s="75">
        <v>2.25</v>
      </c>
      <c r="Y19" s="75"/>
      <c r="Z19" s="75"/>
      <c r="AA19" s="75">
        <v>2.25</v>
      </c>
      <c r="AB19" s="75">
        <v>2.25</v>
      </c>
      <c r="AC19" s="76">
        <v>2.5</v>
      </c>
      <c r="AD19" s="74">
        <v>4</v>
      </c>
      <c r="AE19" s="75">
        <v>2.5</v>
      </c>
      <c r="AF19" s="75"/>
      <c r="AG19" s="75"/>
      <c r="AH19" s="75">
        <v>2</v>
      </c>
      <c r="AI19" s="75">
        <v>2</v>
      </c>
      <c r="AJ19" s="76">
        <v>2.5</v>
      </c>
      <c r="AK19" s="74">
        <v>4</v>
      </c>
      <c r="AL19" s="75">
        <v>2.5</v>
      </c>
      <c r="AM19" s="75"/>
      <c r="AN19" s="75"/>
      <c r="AO19" s="75">
        <v>2</v>
      </c>
      <c r="AP19" s="75">
        <v>2</v>
      </c>
      <c r="AQ19" s="76">
        <v>2.5</v>
      </c>
      <c r="AR19" s="74"/>
      <c r="AS19" s="75"/>
      <c r="AT19" s="76"/>
      <c r="AU19" s="170">
        <f>IF($AZ$3="４週",SUM(P19:AQ19),IF($AZ$3="暦月",SUM(P19:AT19),""))</f>
        <v>51.25</v>
      </c>
      <c r="AV19" s="171"/>
      <c r="AW19" s="172">
        <f t="shared" si="1"/>
        <v>11.57258064516129</v>
      </c>
      <c r="AX19" s="173"/>
      <c r="AY19" s="174"/>
      <c r="AZ19" s="175"/>
      <c r="BA19" s="175"/>
      <c r="BB19" s="175"/>
      <c r="BC19" s="175"/>
      <c r="BD19" s="176"/>
    </row>
    <row r="20" spans="2:56" ht="39.950000000000003" customHeight="1">
      <c r="B20" s="29">
        <f t="shared" si="2"/>
        <v>9</v>
      </c>
      <c r="C20" s="160" t="s">
        <v>51</v>
      </c>
      <c r="D20" s="161"/>
      <c r="E20" s="162" t="s">
        <v>94</v>
      </c>
      <c r="F20" s="163"/>
      <c r="G20" s="164" t="s">
        <v>58</v>
      </c>
      <c r="H20" s="165"/>
      <c r="I20" s="165"/>
      <c r="J20" s="165"/>
      <c r="K20" s="166"/>
      <c r="L20" s="167" t="s">
        <v>136</v>
      </c>
      <c r="M20" s="168"/>
      <c r="N20" s="168"/>
      <c r="O20" s="169"/>
      <c r="P20" s="74">
        <v>0.75</v>
      </c>
      <c r="Q20" s="75">
        <v>1.5</v>
      </c>
      <c r="R20" s="75"/>
      <c r="S20" s="75"/>
      <c r="T20" s="75"/>
      <c r="U20" s="75">
        <v>0.5</v>
      </c>
      <c r="V20" s="76">
        <v>0.75</v>
      </c>
      <c r="W20" s="74">
        <v>2.25</v>
      </c>
      <c r="X20" s="75">
        <v>1.5</v>
      </c>
      <c r="Y20" s="75"/>
      <c r="Z20" s="75"/>
      <c r="AA20" s="75"/>
      <c r="AB20" s="75">
        <v>1.5</v>
      </c>
      <c r="AC20" s="76">
        <v>2.25</v>
      </c>
      <c r="AD20" s="74">
        <v>1.5</v>
      </c>
      <c r="AE20" s="75">
        <v>2.25</v>
      </c>
      <c r="AF20" s="75"/>
      <c r="AG20" s="75"/>
      <c r="AH20" s="75"/>
      <c r="AI20" s="75">
        <v>1.5</v>
      </c>
      <c r="AJ20" s="76">
        <v>2.25</v>
      </c>
      <c r="AK20" s="74">
        <v>1.5</v>
      </c>
      <c r="AL20" s="75">
        <v>2.25</v>
      </c>
      <c r="AM20" s="75"/>
      <c r="AN20" s="75"/>
      <c r="AO20" s="75"/>
      <c r="AP20" s="75">
        <v>0.5</v>
      </c>
      <c r="AQ20" s="76">
        <v>2.25</v>
      </c>
      <c r="AR20" s="74"/>
      <c r="AS20" s="75"/>
      <c r="AT20" s="76"/>
      <c r="AU20" s="170">
        <f t="shared" si="3"/>
        <v>25</v>
      </c>
      <c r="AV20" s="171"/>
      <c r="AW20" s="172">
        <f t="shared" si="1"/>
        <v>5.6451612903225801</v>
      </c>
      <c r="AX20" s="173"/>
      <c r="AY20" s="174" t="s">
        <v>103</v>
      </c>
      <c r="AZ20" s="175"/>
      <c r="BA20" s="175"/>
      <c r="BB20" s="175"/>
      <c r="BC20" s="175"/>
      <c r="BD20" s="176"/>
    </row>
    <row r="21" spans="2:56" ht="39.950000000000003" customHeight="1">
      <c r="B21" s="29">
        <f t="shared" si="2"/>
        <v>10</v>
      </c>
      <c r="C21" s="160"/>
      <c r="D21" s="161"/>
      <c r="E21" s="162"/>
      <c r="F21" s="163"/>
      <c r="G21" s="164"/>
      <c r="H21" s="165"/>
      <c r="I21" s="165"/>
      <c r="J21" s="165"/>
      <c r="K21" s="166"/>
      <c r="L21" s="167"/>
      <c r="M21" s="168"/>
      <c r="N21" s="168"/>
      <c r="O21" s="169"/>
      <c r="P21" s="74"/>
      <c r="Q21" s="75"/>
      <c r="R21" s="75"/>
      <c r="S21" s="75"/>
      <c r="T21" s="75"/>
      <c r="U21" s="75"/>
      <c r="V21" s="76"/>
      <c r="W21" s="74"/>
      <c r="X21" s="75"/>
      <c r="Y21" s="75"/>
      <c r="Z21" s="75"/>
      <c r="AA21" s="75"/>
      <c r="AB21" s="75"/>
      <c r="AC21" s="76"/>
      <c r="AD21" s="74"/>
      <c r="AE21" s="75"/>
      <c r="AF21" s="75"/>
      <c r="AG21" s="75"/>
      <c r="AH21" s="75"/>
      <c r="AI21" s="75"/>
      <c r="AJ21" s="76"/>
      <c r="AK21" s="74"/>
      <c r="AL21" s="75"/>
      <c r="AM21" s="75"/>
      <c r="AN21" s="75"/>
      <c r="AO21" s="75"/>
      <c r="AP21" s="75"/>
      <c r="AQ21" s="76"/>
      <c r="AR21" s="74"/>
      <c r="AS21" s="75"/>
      <c r="AT21" s="76"/>
      <c r="AU21" s="170">
        <f t="shared" si="3"/>
        <v>0</v>
      </c>
      <c r="AV21" s="171"/>
      <c r="AW21" s="172">
        <f t="shared" si="1"/>
        <v>0</v>
      </c>
      <c r="AX21" s="173"/>
      <c r="AY21" s="174"/>
      <c r="AZ21" s="175"/>
      <c r="BA21" s="175"/>
      <c r="BB21" s="175"/>
      <c r="BC21" s="175"/>
      <c r="BD21" s="176"/>
    </row>
    <row r="22" spans="2:56" ht="39.950000000000003" customHeight="1">
      <c r="B22" s="29">
        <f t="shared" si="2"/>
        <v>11</v>
      </c>
      <c r="C22" s="160"/>
      <c r="D22" s="161"/>
      <c r="E22" s="162"/>
      <c r="F22" s="163"/>
      <c r="G22" s="164"/>
      <c r="H22" s="165"/>
      <c r="I22" s="165"/>
      <c r="J22" s="165"/>
      <c r="K22" s="166"/>
      <c r="L22" s="167"/>
      <c r="M22" s="168"/>
      <c r="N22" s="168"/>
      <c r="O22" s="169"/>
      <c r="P22" s="74"/>
      <c r="Q22" s="75"/>
      <c r="R22" s="75"/>
      <c r="S22" s="75"/>
      <c r="T22" s="75"/>
      <c r="U22" s="75"/>
      <c r="V22" s="76"/>
      <c r="W22" s="74"/>
      <c r="X22" s="75"/>
      <c r="Y22" s="75"/>
      <c r="Z22" s="75"/>
      <c r="AA22" s="75"/>
      <c r="AB22" s="75"/>
      <c r="AC22" s="76"/>
      <c r="AD22" s="74"/>
      <c r="AE22" s="75"/>
      <c r="AF22" s="75"/>
      <c r="AG22" s="75"/>
      <c r="AH22" s="75"/>
      <c r="AI22" s="75"/>
      <c r="AJ22" s="76"/>
      <c r="AK22" s="74"/>
      <c r="AL22" s="75"/>
      <c r="AM22" s="75"/>
      <c r="AN22" s="75"/>
      <c r="AO22" s="75"/>
      <c r="AP22" s="75"/>
      <c r="AQ22" s="76"/>
      <c r="AR22" s="74"/>
      <c r="AS22" s="75"/>
      <c r="AT22" s="76"/>
      <c r="AU22" s="170">
        <f t="shared" si="3"/>
        <v>0</v>
      </c>
      <c r="AV22" s="171"/>
      <c r="AW22" s="172">
        <f t="shared" si="1"/>
        <v>0</v>
      </c>
      <c r="AX22" s="173"/>
      <c r="AY22" s="174"/>
      <c r="AZ22" s="175"/>
      <c r="BA22" s="175"/>
      <c r="BB22" s="175"/>
      <c r="BC22" s="175"/>
      <c r="BD22" s="176"/>
    </row>
    <row r="23" spans="2:56" ht="39.950000000000003" customHeight="1">
      <c r="B23" s="29">
        <f t="shared" si="2"/>
        <v>12</v>
      </c>
      <c r="C23" s="160"/>
      <c r="D23" s="161"/>
      <c r="E23" s="162"/>
      <c r="F23" s="163"/>
      <c r="G23" s="164"/>
      <c r="H23" s="165"/>
      <c r="I23" s="165"/>
      <c r="J23" s="165"/>
      <c r="K23" s="166"/>
      <c r="L23" s="167"/>
      <c r="M23" s="168"/>
      <c r="N23" s="168"/>
      <c r="O23" s="169"/>
      <c r="P23" s="74"/>
      <c r="Q23" s="75"/>
      <c r="R23" s="75"/>
      <c r="S23" s="75"/>
      <c r="T23" s="75"/>
      <c r="U23" s="75"/>
      <c r="V23" s="76"/>
      <c r="W23" s="74"/>
      <c r="X23" s="75"/>
      <c r="Y23" s="75"/>
      <c r="Z23" s="75"/>
      <c r="AA23" s="75"/>
      <c r="AB23" s="75"/>
      <c r="AC23" s="76"/>
      <c r="AD23" s="74"/>
      <c r="AE23" s="75"/>
      <c r="AF23" s="75"/>
      <c r="AG23" s="75"/>
      <c r="AH23" s="75"/>
      <c r="AI23" s="75"/>
      <c r="AJ23" s="76"/>
      <c r="AK23" s="74"/>
      <c r="AL23" s="75"/>
      <c r="AM23" s="75"/>
      <c r="AN23" s="75"/>
      <c r="AO23" s="75"/>
      <c r="AP23" s="75"/>
      <c r="AQ23" s="76"/>
      <c r="AR23" s="74"/>
      <c r="AS23" s="75"/>
      <c r="AT23" s="76"/>
      <c r="AU23" s="170">
        <f t="shared" si="3"/>
        <v>0</v>
      </c>
      <c r="AV23" s="171"/>
      <c r="AW23" s="172">
        <f t="shared" si="1"/>
        <v>0</v>
      </c>
      <c r="AX23" s="173"/>
      <c r="AY23" s="174"/>
      <c r="AZ23" s="175"/>
      <c r="BA23" s="175"/>
      <c r="BB23" s="175"/>
      <c r="BC23" s="175"/>
      <c r="BD23" s="176"/>
    </row>
    <row r="24" spans="2:56" ht="39.950000000000003" customHeight="1">
      <c r="B24" s="29">
        <f t="shared" si="2"/>
        <v>13</v>
      </c>
      <c r="C24" s="160"/>
      <c r="D24" s="161"/>
      <c r="E24" s="162"/>
      <c r="F24" s="163"/>
      <c r="G24" s="164"/>
      <c r="H24" s="165"/>
      <c r="I24" s="165"/>
      <c r="J24" s="165"/>
      <c r="K24" s="166"/>
      <c r="L24" s="167"/>
      <c r="M24" s="168"/>
      <c r="N24" s="168"/>
      <c r="O24" s="169"/>
      <c r="P24" s="74"/>
      <c r="Q24" s="75"/>
      <c r="R24" s="75"/>
      <c r="S24" s="75"/>
      <c r="T24" s="75"/>
      <c r="U24" s="75"/>
      <c r="V24" s="76"/>
      <c r="W24" s="74"/>
      <c r="X24" s="75"/>
      <c r="Y24" s="75"/>
      <c r="Z24" s="75"/>
      <c r="AA24" s="75"/>
      <c r="AB24" s="75"/>
      <c r="AC24" s="76"/>
      <c r="AD24" s="74"/>
      <c r="AE24" s="75"/>
      <c r="AF24" s="75"/>
      <c r="AG24" s="75"/>
      <c r="AH24" s="75"/>
      <c r="AI24" s="75"/>
      <c r="AJ24" s="76"/>
      <c r="AK24" s="74"/>
      <c r="AL24" s="75"/>
      <c r="AM24" s="75"/>
      <c r="AN24" s="75"/>
      <c r="AO24" s="75"/>
      <c r="AP24" s="75"/>
      <c r="AQ24" s="76"/>
      <c r="AR24" s="74"/>
      <c r="AS24" s="75"/>
      <c r="AT24" s="76"/>
      <c r="AU24" s="170">
        <f t="shared" si="3"/>
        <v>0</v>
      </c>
      <c r="AV24" s="171"/>
      <c r="AW24" s="172">
        <f t="shared" si="1"/>
        <v>0</v>
      </c>
      <c r="AX24" s="173"/>
      <c r="AY24" s="174"/>
      <c r="AZ24" s="175"/>
      <c r="BA24" s="175"/>
      <c r="BB24" s="175"/>
      <c r="BC24" s="175"/>
      <c r="BD24" s="176"/>
    </row>
    <row r="25" spans="2:56" ht="39.950000000000003" customHeight="1">
      <c r="B25" s="29">
        <f t="shared" si="2"/>
        <v>14</v>
      </c>
      <c r="C25" s="160"/>
      <c r="D25" s="161"/>
      <c r="E25" s="162"/>
      <c r="F25" s="163"/>
      <c r="G25" s="164"/>
      <c r="H25" s="165"/>
      <c r="I25" s="165"/>
      <c r="J25" s="165"/>
      <c r="K25" s="166"/>
      <c r="L25" s="68"/>
      <c r="M25" s="69"/>
      <c r="N25" s="69"/>
      <c r="O25" s="70"/>
      <c r="P25" s="74"/>
      <c r="Q25" s="75"/>
      <c r="R25" s="75"/>
      <c r="S25" s="75"/>
      <c r="T25" s="75"/>
      <c r="U25" s="75"/>
      <c r="V25" s="76"/>
      <c r="W25" s="74"/>
      <c r="X25" s="75"/>
      <c r="Y25" s="75"/>
      <c r="Z25" s="75"/>
      <c r="AA25" s="75"/>
      <c r="AB25" s="75"/>
      <c r="AC25" s="76"/>
      <c r="AD25" s="74"/>
      <c r="AE25" s="75"/>
      <c r="AF25" s="75"/>
      <c r="AG25" s="75"/>
      <c r="AH25" s="75"/>
      <c r="AI25" s="75"/>
      <c r="AJ25" s="76"/>
      <c r="AK25" s="74"/>
      <c r="AL25" s="75"/>
      <c r="AM25" s="75"/>
      <c r="AN25" s="75"/>
      <c r="AO25" s="75"/>
      <c r="AP25" s="75"/>
      <c r="AQ25" s="76"/>
      <c r="AR25" s="74"/>
      <c r="AS25" s="75"/>
      <c r="AT25" s="76"/>
      <c r="AU25" s="170">
        <f t="shared" si="3"/>
        <v>0</v>
      </c>
      <c r="AV25" s="171"/>
      <c r="AW25" s="172">
        <f t="shared" si="1"/>
        <v>0</v>
      </c>
      <c r="AX25" s="173"/>
      <c r="AY25" s="80"/>
      <c r="AZ25" s="81"/>
      <c r="BA25" s="81"/>
      <c r="BB25" s="81"/>
      <c r="BC25" s="81"/>
      <c r="BD25" s="82"/>
    </row>
    <row r="26" spans="2:56" ht="39.950000000000003" customHeight="1">
      <c r="B26" s="29">
        <f t="shared" si="2"/>
        <v>15</v>
      </c>
      <c r="C26" s="160"/>
      <c r="D26" s="161"/>
      <c r="E26" s="162"/>
      <c r="F26" s="163"/>
      <c r="G26" s="164"/>
      <c r="H26" s="165"/>
      <c r="I26" s="165"/>
      <c r="J26" s="165"/>
      <c r="K26" s="166"/>
      <c r="L26" s="68"/>
      <c r="M26" s="69"/>
      <c r="N26" s="69"/>
      <c r="O26" s="70"/>
      <c r="P26" s="74"/>
      <c r="Q26" s="75"/>
      <c r="R26" s="75"/>
      <c r="S26" s="75"/>
      <c r="T26" s="75"/>
      <c r="U26" s="75"/>
      <c r="V26" s="76"/>
      <c r="W26" s="74"/>
      <c r="X26" s="75"/>
      <c r="Y26" s="75"/>
      <c r="Z26" s="75"/>
      <c r="AA26" s="75"/>
      <c r="AB26" s="75"/>
      <c r="AC26" s="76"/>
      <c r="AD26" s="74"/>
      <c r="AE26" s="75"/>
      <c r="AF26" s="75"/>
      <c r="AG26" s="75"/>
      <c r="AH26" s="75"/>
      <c r="AI26" s="75"/>
      <c r="AJ26" s="76"/>
      <c r="AK26" s="74"/>
      <c r="AL26" s="75"/>
      <c r="AM26" s="75"/>
      <c r="AN26" s="75"/>
      <c r="AO26" s="75"/>
      <c r="AP26" s="75"/>
      <c r="AQ26" s="76"/>
      <c r="AR26" s="74"/>
      <c r="AS26" s="75"/>
      <c r="AT26" s="76"/>
      <c r="AU26" s="170">
        <f t="shared" si="3"/>
        <v>0</v>
      </c>
      <c r="AV26" s="171"/>
      <c r="AW26" s="172">
        <f t="shared" si="1"/>
        <v>0</v>
      </c>
      <c r="AX26" s="173"/>
      <c r="AY26" s="80"/>
      <c r="AZ26" s="81"/>
      <c r="BA26" s="81"/>
      <c r="BB26" s="81"/>
      <c r="BC26" s="81"/>
      <c r="BD26" s="82"/>
    </row>
    <row r="27" spans="2:56" ht="39.950000000000003" customHeight="1">
      <c r="B27" s="29">
        <f t="shared" si="2"/>
        <v>16</v>
      </c>
      <c r="C27" s="160"/>
      <c r="D27" s="161"/>
      <c r="E27" s="162"/>
      <c r="F27" s="163"/>
      <c r="G27" s="164"/>
      <c r="H27" s="165"/>
      <c r="I27" s="165"/>
      <c r="J27" s="165"/>
      <c r="K27" s="166"/>
      <c r="L27" s="68"/>
      <c r="M27" s="69"/>
      <c r="N27" s="69"/>
      <c r="O27" s="70"/>
      <c r="P27" s="74"/>
      <c r="Q27" s="75"/>
      <c r="R27" s="75"/>
      <c r="S27" s="75"/>
      <c r="T27" s="75"/>
      <c r="U27" s="75"/>
      <c r="V27" s="76"/>
      <c r="W27" s="74"/>
      <c r="X27" s="75"/>
      <c r="Y27" s="75"/>
      <c r="Z27" s="75"/>
      <c r="AA27" s="75"/>
      <c r="AB27" s="75"/>
      <c r="AC27" s="76"/>
      <c r="AD27" s="74"/>
      <c r="AE27" s="75"/>
      <c r="AF27" s="75"/>
      <c r="AG27" s="75"/>
      <c r="AH27" s="75"/>
      <c r="AI27" s="75"/>
      <c r="AJ27" s="76"/>
      <c r="AK27" s="74"/>
      <c r="AL27" s="75"/>
      <c r="AM27" s="75"/>
      <c r="AN27" s="75"/>
      <c r="AO27" s="75"/>
      <c r="AP27" s="75"/>
      <c r="AQ27" s="76"/>
      <c r="AR27" s="74"/>
      <c r="AS27" s="75"/>
      <c r="AT27" s="76"/>
      <c r="AU27" s="170">
        <f t="shared" si="3"/>
        <v>0</v>
      </c>
      <c r="AV27" s="171"/>
      <c r="AW27" s="172">
        <f t="shared" si="1"/>
        <v>0</v>
      </c>
      <c r="AX27" s="173"/>
      <c r="AY27" s="80"/>
      <c r="AZ27" s="81"/>
      <c r="BA27" s="81"/>
      <c r="BB27" s="81"/>
      <c r="BC27" s="81"/>
      <c r="BD27" s="82"/>
    </row>
    <row r="28" spans="2:56" ht="39.950000000000003" customHeight="1">
      <c r="B28" s="29">
        <f t="shared" si="2"/>
        <v>17</v>
      </c>
      <c r="C28" s="160"/>
      <c r="D28" s="161"/>
      <c r="E28" s="162"/>
      <c r="F28" s="163"/>
      <c r="G28" s="164"/>
      <c r="H28" s="165"/>
      <c r="I28" s="165"/>
      <c r="J28" s="165"/>
      <c r="K28" s="166"/>
      <c r="L28" s="68"/>
      <c r="M28" s="69"/>
      <c r="N28" s="69"/>
      <c r="O28" s="70"/>
      <c r="P28" s="74"/>
      <c r="Q28" s="75"/>
      <c r="R28" s="75"/>
      <c r="S28" s="75"/>
      <c r="T28" s="75"/>
      <c r="U28" s="75"/>
      <c r="V28" s="76"/>
      <c r="W28" s="74"/>
      <c r="X28" s="75"/>
      <c r="Y28" s="75"/>
      <c r="Z28" s="75"/>
      <c r="AA28" s="75"/>
      <c r="AB28" s="75"/>
      <c r="AC28" s="76"/>
      <c r="AD28" s="74"/>
      <c r="AE28" s="75"/>
      <c r="AF28" s="75"/>
      <c r="AG28" s="75"/>
      <c r="AH28" s="75"/>
      <c r="AI28" s="75"/>
      <c r="AJ28" s="76"/>
      <c r="AK28" s="74"/>
      <c r="AL28" s="75"/>
      <c r="AM28" s="75"/>
      <c r="AN28" s="75"/>
      <c r="AO28" s="75"/>
      <c r="AP28" s="75"/>
      <c r="AQ28" s="76"/>
      <c r="AR28" s="74"/>
      <c r="AS28" s="75"/>
      <c r="AT28" s="76"/>
      <c r="AU28" s="170">
        <f t="shared" si="3"/>
        <v>0</v>
      </c>
      <c r="AV28" s="171"/>
      <c r="AW28" s="172">
        <f t="shared" si="1"/>
        <v>0</v>
      </c>
      <c r="AX28" s="173"/>
      <c r="AY28" s="80"/>
      <c r="AZ28" s="81"/>
      <c r="BA28" s="81"/>
      <c r="BB28" s="81"/>
      <c r="BC28" s="81"/>
      <c r="BD28" s="82"/>
    </row>
    <row r="29" spans="2:56" ht="39.950000000000003" customHeight="1">
      <c r="B29" s="29">
        <f t="shared" si="2"/>
        <v>18</v>
      </c>
      <c r="C29" s="160"/>
      <c r="D29" s="161"/>
      <c r="E29" s="162"/>
      <c r="F29" s="163"/>
      <c r="G29" s="164"/>
      <c r="H29" s="165"/>
      <c r="I29" s="165"/>
      <c r="J29" s="165"/>
      <c r="K29" s="166"/>
      <c r="L29" s="68"/>
      <c r="M29" s="69"/>
      <c r="N29" s="69"/>
      <c r="O29" s="70"/>
      <c r="P29" s="74"/>
      <c r="Q29" s="75"/>
      <c r="R29" s="75"/>
      <c r="S29" s="75"/>
      <c r="T29" s="75"/>
      <c r="U29" s="75"/>
      <c r="V29" s="76"/>
      <c r="W29" s="74"/>
      <c r="X29" s="75"/>
      <c r="Y29" s="75"/>
      <c r="Z29" s="75"/>
      <c r="AA29" s="75"/>
      <c r="AB29" s="75"/>
      <c r="AC29" s="76"/>
      <c r="AD29" s="74"/>
      <c r="AE29" s="75"/>
      <c r="AF29" s="75"/>
      <c r="AG29" s="75"/>
      <c r="AH29" s="75"/>
      <c r="AI29" s="75"/>
      <c r="AJ29" s="76"/>
      <c r="AK29" s="74"/>
      <c r="AL29" s="75"/>
      <c r="AM29" s="75"/>
      <c r="AN29" s="75"/>
      <c r="AO29" s="75"/>
      <c r="AP29" s="75"/>
      <c r="AQ29" s="76"/>
      <c r="AR29" s="74"/>
      <c r="AS29" s="75"/>
      <c r="AT29" s="76"/>
      <c r="AU29" s="170">
        <f t="shared" si="3"/>
        <v>0</v>
      </c>
      <c r="AV29" s="171"/>
      <c r="AW29" s="172">
        <f t="shared" si="1"/>
        <v>0</v>
      </c>
      <c r="AX29" s="173"/>
      <c r="AY29" s="80"/>
      <c r="AZ29" s="81"/>
      <c r="BA29" s="81"/>
      <c r="BB29" s="81"/>
      <c r="BC29" s="81"/>
      <c r="BD29" s="82"/>
    </row>
    <row r="30" spans="2:56" ht="39.950000000000003" customHeight="1">
      <c r="B30" s="29">
        <f t="shared" si="2"/>
        <v>19</v>
      </c>
      <c r="C30" s="160"/>
      <c r="D30" s="161"/>
      <c r="E30" s="162"/>
      <c r="F30" s="163"/>
      <c r="G30" s="164"/>
      <c r="H30" s="165"/>
      <c r="I30" s="165"/>
      <c r="J30" s="165"/>
      <c r="K30" s="166"/>
      <c r="L30" s="167"/>
      <c r="M30" s="168"/>
      <c r="N30" s="168"/>
      <c r="O30" s="169"/>
      <c r="P30" s="74"/>
      <c r="Q30" s="75"/>
      <c r="R30" s="75"/>
      <c r="S30" s="75"/>
      <c r="T30" s="75"/>
      <c r="U30" s="75"/>
      <c r="V30" s="76"/>
      <c r="W30" s="74"/>
      <c r="X30" s="75"/>
      <c r="Y30" s="75"/>
      <c r="Z30" s="75"/>
      <c r="AA30" s="75"/>
      <c r="AB30" s="75"/>
      <c r="AC30" s="76"/>
      <c r="AD30" s="74"/>
      <c r="AE30" s="75"/>
      <c r="AF30" s="75"/>
      <c r="AG30" s="75"/>
      <c r="AH30" s="75"/>
      <c r="AI30" s="75"/>
      <c r="AJ30" s="76"/>
      <c r="AK30" s="74"/>
      <c r="AL30" s="75"/>
      <c r="AM30" s="75"/>
      <c r="AN30" s="75"/>
      <c r="AO30" s="75"/>
      <c r="AP30" s="75"/>
      <c r="AQ30" s="76"/>
      <c r="AR30" s="74"/>
      <c r="AS30" s="75"/>
      <c r="AT30" s="76"/>
      <c r="AU30" s="170">
        <f t="shared" si="3"/>
        <v>0</v>
      </c>
      <c r="AV30" s="171"/>
      <c r="AW30" s="172">
        <f t="shared" si="1"/>
        <v>0</v>
      </c>
      <c r="AX30" s="173"/>
      <c r="AY30" s="174"/>
      <c r="AZ30" s="175"/>
      <c r="BA30" s="175"/>
      <c r="BB30" s="175"/>
      <c r="BC30" s="175"/>
      <c r="BD30" s="176"/>
    </row>
    <row r="31" spans="2:56" ht="39.950000000000003" customHeight="1">
      <c r="B31" s="29">
        <f t="shared" si="2"/>
        <v>20</v>
      </c>
      <c r="C31" s="160"/>
      <c r="D31" s="161"/>
      <c r="E31" s="181"/>
      <c r="F31" s="182"/>
      <c r="G31" s="164"/>
      <c r="H31" s="165"/>
      <c r="I31" s="165"/>
      <c r="J31" s="165"/>
      <c r="K31" s="166"/>
      <c r="L31" s="167"/>
      <c r="M31" s="168"/>
      <c r="N31" s="168"/>
      <c r="O31" s="169"/>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170">
        <f t="shared" si="3"/>
        <v>0</v>
      </c>
      <c r="AV31" s="171"/>
      <c r="AW31" s="172">
        <f t="shared" si="1"/>
        <v>0</v>
      </c>
      <c r="AX31" s="173"/>
      <c r="AY31" s="174"/>
      <c r="AZ31" s="175"/>
      <c r="BA31" s="175"/>
      <c r="BB31" s="175"/>
      <c r="BC31" s="175"/>
      <c r="BD31" s="176"/>
    </row>
    <row r="32" spans="2:56" ht="39.950000000000003" customHeight="1" thickBot="1">
      <c r="B32" s="30">
        <f t="shared" si="2"/>
        <v>21</v>
      </c>
      <c r="C32" s="186"/>
      <c r="D32" s="187"/>
      <c r="E32" s="188"/>
      <c r="F32" s="189"/>
      <c r="G32" s="190"/>
      <c r="H32" s="191"/>
      <c r="I32" s="191"/>
      <c r="J32" s="191"/>
      <c r="K32" s="192"/>
      <c r="L32" s="193"/>
      <c r="M32" s="194"/>
      <c r="N32" s="194"/>
      <c r="O32" s="195"/>
      <c r="P32" s="77"/>
      <c r="Q32" s="78"/>
      <c r="R32" s="78"/>
      <c r="S32" s="78"/>
      <c r="T32" s="78"/>
      <c r="U32" s="78"/>
      <c r="V32" s="79"/>
      <c r="W32" s="77"/>
      <c r="X32" s="78"/>
      <c r="Y32" s="78"/>
      <c r="Z32" s="78"/>
      <c r="AA32" s="78"/>
      <c r="AB32" s="78"/>
      <c r="AC32" s="79"/>
      <c r="AD32" s="77"/>
      <c r="AE32" s="78"/>
      <c r="AF32" s="78"/>
      <c r="AG32" s="78"/>
      <c r="AH32" s="78"/>
      <c r="AI32" s="78"/>
      <c r="AJ32" s="79"/>
      <c r="AK32" s="77"/>
      <c r="AL32" s="78"/>
      <c r="AM32" s="78"/>
      <c r="AN32" s="78"/>
      <c r="AO32" s="78"/>
      <c r="AP32" s="78"/>
      <c r="AQ32" s="79"/>
      <c r="AR32" s="77"/>
      <c r="AS32" s="78"/>
      <c r="AT32" s="79"/>
      <c r="AU32" s="196">
        <f t="shared" si="3"/>
        <v>0</v>
      </c>
      <c r="AV32" s="197"/>
      <c r="AW32" s="198">
        <f t="shared" si="1"/>
        <v>0</v>
      </c>
      <c r="AX32" s="199"/>
      <c r="AY32" s="183"/>
      <c r="AZ32" s="184"/>
      <c r="BA32" s="184"/>
      <c r="BB32" s="184"/>
      <c r="BC32" s="184"/>
      <c r="BD32" s="185"/>
    </row>
    <row r="33" spans="3:58" ht="20.25" customHeight="1">
      <c r="C33" s="25"/>
      <c r="D33" s="26"/>
      <c r="E33" s="27"/>
      <c r="AC33" s="24"/>
    </row>
    <row r="34" spans="3:58" s="5" customFormat="1" ht="24.95" customHeight="1">
      <c r="C34" s="6"/>
      <c r="D34" s="6"/>
      <c r="AE34" s="40" t="s">
        <v>5</v>
      </c>
      <c r="AF34" s="119" t="s">
        <v>6</v>
      </c>
      <c r="AG34" s="119"/>
      <c r="AH34" s="119"/>
      <c r="AI34" s="119"/>
      <c r="AJ34" s="119"/>
      <c r="AK34" s="41"/>
      <c r="AL34" s="42"/>
      <c r="AM34" s="42"/>
      <c r="AS34" s="202" t="s">
        <v>145</v>
      </c>
      <c r="AT34" s="203"/>
      <c r="AU34" s="203"/>
      <c r="AV34" s="203"/>
      <c r="AW34" s="203"/>
      <c r="AX34" s="203"/>
      <c r="AY34" s="203"/>
      <c r="AZ34" s="203"/>
      <c r="BA34" s="203"/>
      <c r="BB34" s="203"/>
      <c r="BC34" s="204"/>
      <c r="BF34" s="42"/>
    </row>
    <row r="35" spans="3:58" s="5" customFormat="1" ht="24.95" customHeight="1">
      <c r="C35" s="6"/>
      <c r="D35" s="6"/>
      <c r="U35" s="6"/>
      <c r="AE35" s="110" t="s">
        <v>1</v>
      </c>
      <c r="AF35" s="119" t="s">
        <v>24</v>
      </c>
      <c r="AG35" s="119"/>
      <c r="AH35" s="119"/>
      <c r="AI35" s="119"/>
      <c r="AJ35" s="119"/>
      <c r="AK35" s="41"/>
      <c r="AL35" s="42"/>
      <c r="AM35" s="42"/>
      <c r="AS35" s="205" t="s">
        <v>137</v>
      </c>
      <c r="AT35" s="205"/>
      <c r="AU35" s="3"/>
      <c r="AV35" s="205" t="s">
        <v>138</v>
      </c>
      <c r="AW35" s="205"/>
      <c r="AX35" s="206" t="s">
        <v>139</v>
      </c>
      <c r="AY35" s="206"/>
      <c r="AZ35" s="206"/>
      <c r="BA35" s="206"/>
      <c r="BB35" s="205" t="s">
        <v>140</v>
      </c>
      <c r="BC35" s="205"/>
      <c r="BF35" s="42"/>
    </row>
    <row r="36" spans="3:58" s="5" customFormat="1" ht="24.95" customHeight="1">
      <c r="C36" s="41"/>
      <c r="D36" s="41"/>
      <c r="E36" s="41"/>
      <c r="F36" s="41"/>
      <c r="G36" s="41"/>
      <c r="H36" s="41"/>
      <c r="I36" s="41"/>
      <c r="J36" s="41"/>
      <c r="K36" s="41"/>
      <c r="L36" s="41"/>
      <c r="M36" s="41"/>
      <c r="N36" s="41"/>
      <c r="O36" s="41"/>
      <c r="P36" s="41"/>
      <c r="Q36" s="41"/>
      <c r="R36" s="41"/>
      <c r="S36" s="41"/>
      <c r="T36" s="41"/>
      <c r="U36" s="42"/>
      <c r="V36" s="42"/>
      <c r="W36" s="41"/>
      <c r="X36" s="41"/>
      <c r="Y36" s="41"/>
      <c r="Z36" s="41"/>
      <c r="AA36" s="41"/>
      <c r="AB36" s="41"/>
      <c r="AC36" s="41"/>
      <c r="AD36" s="41"/>
      <c r="AE36" s="110" t="s">
        <v>2</v>
      </c>
      <c r="AF36" s="119" t="s">
        <v>25</v>
      </c>
      <c r="AG36" s="119"/>
      <c r="AH36" s="119"/>
      <c r="AI36" s="119"/>
      <c r="AJ36" s="119"/>
      <c r="AK36" s="41"/>
      <c r="AL36" s="42"/>
      <c r="AM36" s="42"/>
      <c r="AS36" s="115">
        <v>0.41666666666666669</v>
      </c>
      <c r="AT36" s="115"/>
      <c r="AU36" s="105" t="s">
        <v>141</v>
      </c>
      <c r="AV36" s="116">
        <v>0.58333333333333337</v>
      </c>
      <c r="AW36" s="116"/>
      <c r="AX36" s="106" t="s">
        <v>142</v>
      </c>
      <c r="AY36" s="117">
        <v>0</v>
      </c>
      <c r="AZ36" s="117"/>
      <c r="BA36" s="107" t="s">
        <v>0</v>
      </c>
      <c r="BB36" s="118">
        <f>IF(OR(AS36="",AV36=""),"",(AV36+IF(AS36&gt;AV36,1,0)-AS36-AY36)*24)</f>
        <v>4</v>
      </c>
      <c r="BC36" s="118"/>
      <c r="BF36" s="42"/>
    </row>
    <row r="37" spans="3:58" s="5" customFormat="1" ht="24.95" customHeight="1">
      <c r="AE37" s="110" t="s">
        <v>3</v>
      </c>
      <c r="AF37" s="119" t="s">
        <v>26</v>
      </c>
      <c r="AG37" s="119"/>
      <c r="AH37" s="119"/>
      <c r="AI37" s="119"/>
      <c r="AJ37" s="119"/>
      <c r="AS37" s="115">
        <v>0.41666666666666669</v>
      </c>
      <c r="AT37" s="115"/>
      <c r="AU37" s="105" t="s">
        <v>141</v>
      </c>
      <c r="AV37" s="116">
        <v>0.5</v>
      </c>
      <c r="AW37" s="116"/>
      <c r="AX37" s="106" t="s">
        <v>142</v>
      </c>
      <c r="AY37" s="117">
        <v>0</v>
      </c>
      <c r="AZ37" s="117"/>
      <c r="BA37" s="107" t="s">
        <v>0</v>
      </c>
      <c r="BB37" s="118">
        <f t="shared" ref="BB37:BB40" si="4">IF(OR(AS37="",AV37=""),"",(AV37+IF(AS37&gt;AV37,1,0)-AS37-AY37)*24)</f>
        <v>1.9999999999999996</v>
      </c>
      <c r="BC37" s="118"/>
    </row>
    <row r="38" spans="3:58" s="5" customFormat="1" ht="24.95" customHeight="1">
      <c r="AE38" s="110" t="s">
        <v>4</v>
      </c>
      <c r="AF38" s="119" t="s">
        <v>37</v>
      </c>
      <c r="AG38" s="119"/>
      <c r="AH38" s="119"/>
      <c r="AI38" s="119"/>
      <c r="AJ38" s="119"/>
      <c r="AS38" s="115">
        <v>0.375</v>
      </c>
      <c r="AT38" s="115"/>
      <c r="AU38" s="105" t="s">
        <v>141</v>
      </c>
      <c r="AV38" s="116">
        <v>0.75</v>
      </c>
      <c r="AW38" s="116"/>
      <c r="AX38" s="106" t="s">
        <v>142</v>
      </c>
      <c r="AY38" s="117">
        <v>4.1666666666666664E-2</v>
      </c>
      <c r="AZ38" s="117"/>
      <c r="BA38" s="107" t="s">
        <v>0</v>
      </c>
      <c r="BB38" s="118">
        <f t="shared" si="4"/>
        <v>8</v>
      </c>
      <c r="BC38" s="118"/>
    </row>
    <row r="39" spans="3:58" s="5" customFormat="1" ht="24.95" customHeight="1">
      <c r="AS39" s="115"/>
      <c r="AT39" s="115"/>
      <c r="AU39" s="105" t="s">
        <v>141</v>
      </c>
      <c r="AV39" s="116"/>
      <c r="AW39" s="116"/>
      <c r="AX39" s="106" t="s">
        <v>142</v>
      </c>
      <c r="AY39" s="117">
        <v>0</v>
      </c>
      <c r="AZ39" s="117"/>
      <c r="BA39" s="107" t="s">
        <v>0</v>
      </c>
      <c r="BB39" s="118" t="str">
        <f t="shared" si="4"/>
        <v/>
      </c>
      <c r="BC39" s="118"/>
    </row>
    <row r="40" spans="3:58" s="5" customFormat="1" ht="24.95" customHeight="1">
      <c r="AS40" s="115"/>
      <c r="AT40" s="115"/>
      <c r="AU40" s="105" t="s">
        <v>141</v>
      </c>
      <c r="AV40" s="116"/>
      <c r="AW40" s="116"/>
      <c r="AX40" s="106" t="s">
        <v>142</v>
      </c>
      <c r="AY40" s="117">
        <v>0</v>
      </c>
      <c r="AZ40" s="117"/>
      <c r="BA40" s="107" t="s">
        <v>0</v>
      </c>
      <c r="BB40" s="118" t="str">
        <f t="shared" si="4"/>
        <v/>
      </c>
      <c r="BC40" s="118"/>
    </row>
    <row r="41" spans="3:58" s="5" customFormat="1" ht="24.95" customHeight="1">
      <c r="AS41" s="39"/>
      <c r="AT41" s="39"/>
      <c r="AU41" s="108"/>
      <c r="AV41" s="108"/>
      <c r="AW41" s="39"/>
      <c r="AX41" s="39"/>
      <c r="AY41" s="39"/>
      <c r="AZ41" s="3"/>
      <c r="BA41" s="3"/>
      <c r="BB41" s="3"/>
      <c r="BC41" s="3"/>
    </row>
    <row r="42" spans="3:58" ht="20.25" customHeight="1">
      <c r="AS42" s="109"/>
      <c r="AT42" s="109" t="s">
        <v>143</v>
      </c>
      <c r="AU42" s="109"/>
      <c r="AV42" s="109"/>
      <c r="AW42" s="109"/>
      <c r="AX42" s="109"/>
      <c r="AY42" s="109"/>
      <c r="AZ42" s="109"/>
      <c r="BA42" s="109"/>
      <c r="BC42" s="109"/>
    </row>
    <row r="43" spans="3:58" ht="20.25" customHeight="1">
      <c r="AS43" s="109"/>
      <c r="AT43" s="109" t="s">
        <v>144</v>
      </c>
      <c r="AU43" s="109"/>
      <c r="AV43" s="109"/>
      <c r="AW43" s="109"/>
      <c r="AX43" s="109"/>
      <c r="AY43" s="109"/>
      <c r="AZ43" s="109"/>
      <c r="BA43" s="109"/>
      <c r="BB43" s="109"/>
    </row>
    <row r="46" spans="3:58" s="5" customFormat="1" ht="15" customHeight="1"/>
    <row r="47" spans="3:58" s="5" customFormat="1" ht="24.95" customHeight="1"/>
    <row r="48" spans="3:58" s="5" customFormat="1" ht="24.95" customHeight="1"/>
    <row r="49" spans="2:2" s="5" customFormat="1" ht="24.95" customHeight="1"/>
    <row r="50" spans="2:2" s="5" customFormat="1" ht="24.95" customHeight="1"/>
    <row r="51" spans="2:2" s="5" customFormat="1" ht="24.95" customHeight="1"/>
    <row r="52" spans="2:2" s="5" customFormat="1" ht="24.95" customHeight="1"/>
    <row r="53" spans="2:2" s="5" customFormat="1" ht="24.95" customHeight="1"/>
    <row r="54" spans="2:2" s="5" customFormat="1" ht="24.95" customHeight="1">
      <c r="B54" s="44"/>
    </row>
    <row r="55" spans="2:2" s="5" customFormat="1" ht="24.95" customHeight="1">
      <c r="B55" s="44"/>
    </row>
    <row r="56" spans="2:2" ht="24.95" customHeight="1">
      <c r="B56" s="5"/>
    </row>
  </sheetData>
  <sheetProtection insertRows="0"/>
  <mergeCells count="186">
    <mergeCell ref="AF5:AG5"/>
    <mergeCell ref="AF34:AJ34"/>
    <mergeCell ref="AS34:BC34"/>
    <mergeCell ref="AF35:AJ35"/>
    <mergeCell ref="AS35:AT35"/>
    <mergeCell ref="AV35:AW35"/>
    <mergeCell ref="AX35:BA35"/>
    <mergeCell ref="BB35:BC35"/>
    <mergeCell ref="AF36:AJ36"/>
    <mergeCell ref="AS36:AT36"/>
    <mergeCell ref="AV36:AW36"/>
    <mergeCell ref="AY36:AZ36"/>
    <mergeCell ref="AY30:BD30"/>
    <mergeCell ref="AY23:BD23"/>
    <mergeCell ref="AY21:BD21"/>
    <mergeCell ref="AY19:BD19"/>
    <mergeCell ref="AY17:BD17"/>
    <mergeCell ref="AY15:BD15"/>
    <mergeCell ref="AY13:BD13"/>
    <mergeCell ref="AZ6:BA6"/>
    <mergeCell ref="C31:D31"/>
    <mergeCell ref="E31:F31"/>
    <mergeCell ref="G31:K31"/>
    <mergeCell ref="L31:O31"/>
    <mergeCell ref="AU31:AV31"/>
    <mergeCell ref="AW31:AX31"/>
    <mergeCell ref="AY31:BD31"/>
    <mergeCell ref="AY32:BD32"/>
    <mergeCell ref="C32:D32"/>
    <mergeCell ref="E32:F32"/>
    <mergeCell ref="G32:K32"/>
    <mergeCell ref="L32:O32"/>
    <mergeCell ref="AU32:AV32"/>
    <mergeCell ref="AW32:AX32"/>
    <mergeCell ref="C29:D29"/>
    <mergeCell ref="E29:F29"/>
    <mergeCell ref="G29:K29"/>
    <mergeCell ref="AU29:AV29"/>
    <mergeCell ref="AW29:AX29"/>
    <mergeCell ref="C30:D30"/>
    <mergeCell ref="E30:F30"/>
    <mergeCell ref="G30:K30"/>
    <mergeCell ref="L30:O30"/>
    <mergeCell ref="AU30:AV30"/>
    <mergeCell ref="AW30:AX30"/>
    <mergeCell ref="C27:D27"/>
    <mergeCell ref="E27:F27"/>
    <mergeCell ref="G27:K27"/>
    <mergeCell ref="AU27:AV27"/>
    <mergeCell ref="AW27:AX27"/>
    <mergeCell ref="C28:D28"/>
    <mergeCell ref="E28:F28"/>
    <mergeCell ref="G28:K28"/>
    <mergeCell ref="AU28:AV28"/>
    <mergeCell ref="AW28:AX28"/>
    <mergeCell ref="C25:D25"/>
    <mergeCell ref="E25:F25"/>
    <mergeCell ref="G25:K25"/>
    <mergeCell ref="AU25:AV25"/>
    <mergeCell ref="AW25:AX25"/>
    <mergeCell ref="C26:D26"/>
    <mergeCell ref="E26:F26"/>
    <mergeCell ref="G26:K26"/>
    <mergeCell ref="AU26:AV26"/>
    <mergeCell ref="AW26:AX26"/>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U8:AV12"/>
    <mergeCell ref="AM1:BA1"/>
    <mergeCell ref="U2:V2"/>
    <mergeCell ref="X2:Y2"/>
    <mergeCell ref="AB2:AC2"/>
    <mergeCell ref="AM2:BA2"/>
    <mergeCell ref="AZ3:BC3"/>
    <mergeCell ref="AW8:AX12"/>
    <mergeCell ref="AY8:BD12"/>
    <mergeCell ref="P9:V9"/>
    <mergeCell ref="W9:AC9"/>
    <mergeCell ref="AD9:AJ9"/>
    <mergeCell ref="AK9:AQ9"/>
    <mergeCell ref="AR9:AT9"/>
    <mergeCell ref="AZ4:BC4"/>
    <mergeCell ref="AV5:AW5"/>
    <mergeCell ref="AZ5:BA5"/>
    <mergeCell ref="AB5:AE5"/>
    <mergeCell ref="AF37:AJ37"/>
    <mergeCell ref="AS37:AT37"/>
    <mergeCell ref="AV37:AW37"/>
    <mergeCell ref="AY37:AZ37"/>
    <mergeCell ref="BB37:BC37"/>
    <mergeCell ref="AF38:AJ38"/>
    <mergeCell ref="AS38:AT38"/>
    <mergeCell ref="AV38:AW38"/>
    <mergeCell ref="AY38:AZ38"/>
    <mergeCell ref="BB38:BC38"/>
    <mergeCell ref="AS39:AT39"/>
    <mergeCell ref="AV39:AW39"/>
    <mergeCell ref="AY39:AZ39"/>
    <mergeCell ref="BB39:BC39"/>
    <mergeCell ref="AS40:AT40"/>
    <mergeCell ref="AV40:AW40"/>
    <mergeCell ref="AY40:AZ40"/>
    <mergeCell ref="BB40:BC40"/>
    <mergeCell ref="BB36:BC36"/>
  </mergeCells>
  <phoneticPr fontId="1"/>
  <conditionalFormatting sqref="AU13:AX14">
    <cfRule type="expression" dxfId="13" priority="7">
      <formula>INDIRECT(ADDRESS(ROW(),COLUMN()))=TRUNC(INDIRECT(ADDRESS(ROW(),COLUMN())))</formula>
    </cfRule>
  </conditionalFormatting>
  <conditionalFormatting sqref="AU15:AX27">
    <cfRule type="expression" dxfId="12" priority="6">
      <formula>INDIRECT(ADDRESS(ROW(),COLUMN()))=TRUNC(INDIRECT(ADDRESS(ROW(),COLUMN())))</formula>
    </cfRule>
  </conditionalFormatting>
  <conditionalFormatting sqref="AU28:AX28">
    <cfRule type="expression" dxfId="11" priority="5">
      <formula>INDIRECT(ADDRESS(ROW(),COLUMN()))=TRUNC(INDIRECT(ADDRESS(ROW(),COLUMN())))</formula>
    </cfRule>
  </conditionalFormatting>
  <conditionalFormatting sqref="AU29:AX29">
    <cfRule type="expression" dxfId="10" priority="4">
      <formula>INDIRECT(ADDRESS(ROW(),COLUMN()))=TRUNC(INDIRECT(ADDRESS(ROW(),COLUMN())))</formula>
    </cfRule>
  </conditionalFormatting>
  <conditionalFormatting sqref="AU30:AX30">
    <cfRule type="expression" dxfId="9" priority="3">
      <formula>INDIRECT(ADDRESS(ROW(),COLUMN()))=TRUNC(INDIRECT(ADDRESS(ROW(),COLUMN())))</formula>
    </cfRule>
  </conditionalFormatting>
  <conditionalFormatting sqref="AU31:AX31">
    <cfRule type="expression" dxfId="8" priority="2">
      <formula>INDIRECT(ADDRESS(ROW(),COLUMN()))=TRUNC(INDIRECT(ADDRESS(ROW(),COLUMN())))</formula>
    </cfRule>
  </conditionalFormatting>
  <conditionalFormatting sqref="AU32:AX32">
    <cfRule type="expression" dxfId="7" priority="1">
      <formula>INDIRECT(ADDRESS(ROW(),COLUMN()))=TRUNC(INDIRECT(ADDRESS(ROW(),COLUMN())))</formula>
    </cfRule>
  </conditionalFormatting>
  <dataValidations count="8">
    <dataValidation type="decimal" imeMode="off" allowBlank="1" showInputMessage="1" showErrorMessage="1" error="入力可能範囲　32～40" sqref="AV5:AW5 AZ5:BA5">
      <formula1>32</formula1>
      <formula2>40</formula2>
    </dataValidation>
    <dataValidation imeMode="on" allowBlank="1" showInputMessage="1" showErrorMessage="1" sqref="AM2:BA2 AY13:BD32 L13:O32"/>
    <dataValidation imeMode="off" allowBlank="1" showInputMessage="1" showErrorMessage="1" sqref="AB2:AC2 U2:V2 P13:AT32 AF5:AG5 AS36:AT40 AV36:AW40 AY36:AZ40"/>
    <dataValidation type="list" allowBlank="1" showInputMessage="1" sqref="C13:D32">
      <formula1>職種名</formula1>
    </dataValidation>
    <dataValidation type="list" allowBlank="1" showInputMessage="1" sqref="E13:F32">
      <formula1>"A, B, C, D"</formula1>
    </dataValidation>
    <dataValidation type="list" errorStyle="warning" allowBlank="1" showInputMessage="1" error="リストにない場合のみ、入力してください。" sqref="G13:K32">
      <formula1>INDIRECT(C13)</formula1>
    </dataValidation>
    <dataValidation type="list" allowBlank="1" showInputMessage="1" showErrorMessage="1" sqref="AZ4">
      <formula1>"予定,実績,予定・実績"</formula1>
    </dataValidation>
    <dataValidation type="list" allowBlank="1" showInputMessage="1" showErrorMessage="1" sqref="AZ3">
      <formula1>"４週,暦月"</formula1>
    </dataValidation>
  </dataValidations>
  <printOptions horizontalCentered="1"/>
  <pageMargins left="0.23622047244094491" right="0.23622047244094491" top="0.98425196850393704" bottom="0.27559055118110237" header="0.31496062992125984" footer="0.31496062992125984"/>
  <pageSetup paperSize="9" scale="28" orientation="portrait"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プルダウンリスト!$C$4:$C$5</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pageSetUpPr fitToPage="1"/>
  </sheetPr>
  <dimension ref="B1:BF43"/>
  <sheetViews>
    <sheetView showGridLines="0" view="pageBreakPreview" zoomScale="55" zoomScaleNormal="55" zoomScaleSheetLayoutView="55" workbookViewId="0">
      <pane ySplit="12" topLeftCell="A13" activePane="bottomLeft" state="frozen"/>
      <selection pane="bottomLeft" activeCell="B1" sqref="B1"/>
    </sheetView>
  </sheetViews>
  <sheetFormatPr defaultColWidth="4.5" defaultRowHeight="20.25" customHeight="1"/>
  <cols>
    <col min="1" max="1" width="1.375" style="3" customWidth="1"/>
    <col min="2" max="2" width="5.625" style="3" customWidth="1"/>
    <col min="3" max="4" width="9.75" style="3" customWidth="1"/>
    <col min="5" max="6" width="3.75" style="3" customWidth="1"/>
    <col min="7" max="56" width="5.625" style="3" customWidth="1"/>
    <col min="57" max="16384" width="4.5" style="3"/>
  </cols>
  <sheetData>
    <row r="1" spans="2:57" s="5" customFormat="1" ht="20.25" customHeight="1">
      <c r="C1" s="6" t="s">
        <v>90</v>
      </c>
      <c r="D1" s="6"/>
      <c r="G1" s="7" t="s">
        <v>13</v>
      </c>
      <c r="J1" s="6"/>
      <c r="K1" s="6"/>
      <c r="L1" s="6"/>
      <c r="M1" s="6"/>
      <c r="AK1" s="2" t="s">
        <v>16</v>
      </c>
      <c r="AL1" s="2" t="s">
        <v>14</v>
      </c>
      <c r="AM1" s="144" t="s">
        <v>153</v>
      </c>
      <c r="AN1" s="144"/>
      <c r="AO1" s="144"/>
      <c r="AP1" s="144"/>
      <c r="AQ1" s="144"/>
      <c r="AR1" s="144"/>
      <c r="AS1" s="144"/>
      <c r="AT1" s="144"/>
      <c r="AU1" s="144"/>
      <c r="AV1" s="144"/>
      <c r="AW1" s="144"/>
      <c r="AX1" s="144"/>
      <c r="AY1" s="144"/>
      <c r="AZ1" s="144"/>
      <c r="BA1" s="144"/>
      <c r="BB1" s="8" t="s">
        <v>0</v>
      </c>
    </row>
    <row r="2" spans="2:57" s="1" customFormat="1" ht="20.25" customHeight="1">
      <c r="D2" s="7"/>
      <c r="H2" s="7"/>
      <c r="I2" s="2"/>
      <c r="J2" s="2"/>
      <c r="K2" s="2"/>
      <c r="L2" s="2"/>
      <c r="M2" s="2"/>
      <c r="T2" s="2" t="s">
        <v>17</v>
      </c>
      <c r="U2" s="145"/>
      <c r="V2" s="145"/>
      <c r="W2" s="2" t="s">
        <v>14</v>
      </c>
      <c r="X2" s="146" t="str">
        <f>IF(U2=0,"",YEAR(DATE(2018+U2,1,1)))</f>
        <v/>
      </c>
      <c r="Y2" s="146"/>
      <c r="Z2" s="1" t="s">
        <v>18</v>
      </c>
      <c r="AA2" s="1" t="s">
        <v>19</v>
      </c>
      <c r="AB2" s="145"/>
      <c r="AC2" s="145"/>
      <c r="AD2" s="1" t="s">
        <v>20</v>
      </c>
      <c r="AJ2" s="8"/>
      <c r="AK2" s="2" t="s">
        <v>15</v>
      </c>
      <c r="AL2" s="2" t="s">
        <v>14</v>
      </c>
      <c r="AM2" s="145"/>
      <c r="AN2" s="145"/>
      <c r="AO2" s="145"/>
      <c r="AP2" s="145"/>
      <c r="AQ2" s="145"/>
      <c r="AR2" s="145"/>
      <c r="AS2" s="145"/>
      <c r="AT2" s="145"/>
      <c r="AU2" s="145"/>
      <c r="AV2" s="145"/>
      <c r="AW2" s="145"/>
      <c r="AX2" s="145"/>
      <c r="AY2" s="145"/>
      <c r="AZ2" s="145"/>
      <c r="BA2" s="145"/>
      <c r="BB2" s="8" t="s">
        <v>0</v>
      </c>
      <c r="BC2" s="2"/>
      <c r="BD2" s="2"/>
      <c r="BE2" s="2"/>
    </row>
    <row r="3" spans="2:57" s="1" customFormat="1" ht="20.25" customHeight="1">
      <c r="D3" s="7"/>
      <c r="H3" s="7"/>
      <c r="I3" s="2"/>
      <c r="J3" s="2"/>
      <c r="K3" s="2"/>
      <c r="L3" s="2"/>
      <c r="M3" s="2"/>
      <c r="T3" s="9"/>
      <c r="U3" s="11"/>
      <c r="V3" s="11"/>
      <c r="W3" s="12"/>
      <c r="X3" s="11"/>
      <c r="Y3" s="11"/>
      <c r="Z3" s="13"/>
      <c r="AA3" s="13"/>
      <c r="AB3" s="11"/>
      <c r="AC3" s="11"/>
      <c r="AD3" s="10"/>
      <c r="AJ3" s="8"/>
      <c r="AK3" s="2"/>
      <c r="AL3" s="2"/>
      <c r="AM3" s="14"/>
      <c r="AN3" s="14"/>
      <c r="AO3" s="14"/>
      <c r="AP3" s="14"/>
      <c r="AQ3" s="14"/>
      <c r="AR3" s="14"/>
      <c r="AS3" s="14"/>
      <c r="AT3" s="14"/>
      <c r="AU3" s="14"/>
      <c r="AV3" s="14"/>
      <c r="AW3" s="14"/>
      <c r="AX3" s="14"/>
      <c r="AY3" s="15" t="s">
        <v>38</v>
      </c>
      <c r="AZ3" s="147"/>
      <c r="BA3" s="147"/>
      <c r="BB3" s="147"/>
      <c r="BC3" s="147"/>
      <c r="BD3" s="2"/>
      <c r="BE3" s="2"/>
    </row>
    <row r="4" spans="2:57" s="1" customFormat="1" ht="20.25" customHeight="1" thickBot="1">
      <c r="B4" s="16"/>
      <c r="C4" s="16"/>
      <c r="D4" s="16"/>
      <c r="E4" s="16"/>
      <c r="F4" s="16"/>
      <c r="G4" s="16"/>
      <c r="H4" s="16"/>
      <c r="I4" s="16"/>
      <c r="J4" s="17"/>
      <c r="K4" s="18"/>
      <c r="L4" s="18"/>
      <c r="M4" s="18"/>
      <c r="N4" s="18"/>
      <c r="O4" s="18"/>
      <c r="P4" s="19"/>
      <c r="Q4" s="18"/>
      <c r="R4" s="18"/>
      <c r="Z4" s="13"/>
      <c r="AA4" s="13"/>
      <c r="AB4" s="11"/>
      <c r="AC4" s="11"/>
      <c r="AD4" s="10"/>
      <c r="AJ4" s="8"/>
      <c r="AK4" s="2"/>
      <c r="AL4" s="2"/>
      <c r="AM4" s="14"/>
      <c r="AN4" s="14"/>
      <c r="AO4" s="14"/>
      <c r="AP4" s="14"/>
      <c r="AQ4" s="14"/>
      <c r="AR4" s="14"/>
      <c r="AS4" s="14"/>
      <c r="AT4" s="14"/>
      <c r="AU4" s="14"/>
      <c r="AV4" s="14"/>
      <c r="AW4" s="14"/>
      <c r="AX4" s="14"/>
      <c r="AY4" s="15" t="s">
        <v>42</v>
      </c>
      <c r="AZ4" s="147"/>
      <c r="BA4" s="147"/>
      <c r="BB4" s="147"/>
      <c r="BC4" s="147"/>
      <c r="BD4" s="2"/>
      <c r="BE4" s="2"/>
    </row>
    <row r="5" spans="2:57" s="1" customFormat="1" ht="20.25" customHeight="1" thickBot="1">
      <c r="B5" s="20"/>
      <c r="C5" s="20"/>
      <c r="D5" s="20"/>
      <c r="E5" s="20"/>
      <c r="F5" s="20"/>
      <c r="G5" s="20"/>
      <c r="H5" s="20"/>
      <c r="I5" s="20"/>
      <c r="J5" s="18"/>
      <c r="K5" s="21"/>
      <c r="L5" s="22"/>
      <c r="M5" s="22"/>
      <c r="N5" s="22"/>
      <c r="O5" s="22"/>
      <c r="P5" s="20"/>
      <c r="Q5" s="16"/>
      <c r="R5" s="16"/>
      <c r="S5" s="5"/>
      <c r="AB5" s="157" t="s">
        <v>106</v>
      </c>
      <c r="AC5" s="158"/>
      <c r="AD5" s="158"/>
      <c r="AE5" s="159"/>
      <c r="AF5" s="212"/>
      <c r="AG5" s="213"/>
      <c r="AH5" s="84" t="s">
        <v>107</v>
      </c>
      <c r="AJ5" s="5" t="s">
        <v>28</v>
      </c>
      <c r="AK5" s="5"/>
      <c r="AL5" s="5"/>
      <c r="AM5" s="5"/>
      <c r="AN5" s="5"/>
      <c r="AO5" s="5"/>
      <c r="AP5" s="5"/>
      <c r="AQ5" s="5"/>
      <c r="AR5" s="16"/>
      <c r="AS5" s="16"/>
      <c r="AT5" s="23"/>
      <c r="AU5" s="5"/>
      <c r="AV5" s="153"/>
      <c r="AW5" s="154"/>
      <c r="AX5" s="39" t="s">
        <v>21</v>
      </c>
      <c r="AY5" s="16"/>
      <c r="AZ5" s="153"/>
      <c r="BA5" s="154"/>
      <c r="BB5" s="23" t="s">
        <v>41</v>
      </c>
      <c r="BC5" s="5"/>
      <c r="BE5" s="2"/>
    </row>
    <row r="6" spans="2:57" ht="20.25" customHeight="1">
      <c r="C6" s="24"/>
      <c r="D6" s="24"/>
      <c r="S6" s="24"/>
      <c r="AJ6" s="24"/>
      <c r="AW6" s="5" t="s">
        <v>151</v>
      </c>
      <c r="AZ6" s="210" t="e">
        <f>DAY(EOMONTH(DATE(X2,AB2,1),0))</f>
        <v>#VALUE!</v>
      </c>
      <c r="BA6" s="211"/>
      <c r="BB6" s="23" t="s">
        <v>150</v>
      </c>
      <c r="BC6" s="4"/>
      <c r="BD6" s="4"/>
      <c r="BE6" s="4"/>
    </row>
    <row r="7" spans="2:57" ht="20.25" customHeight="1" thickBot="1">
      <c r="C7" s="24"/>
      <c r="D7" s="24"/>
      <c r="S7" s="24"/>
      <c r="AJ7" s="24"/>
      <c r="AW7" s="5"/>
      <c r="AZ7" s="113"/>
      <c r="BA7" s="113"/>
      <c r="BB7" s="23"/>
      <c r="BC7" s="4"/>
      <c r="BD7" s="4"/>
      <c r="BE7" s="4"/>
    </row>
    <row r="8" spans="2:57" ht="20.25" customHeight="1" thickBot="1">
      <c r="B8" s="120" t="s">
        <v>22</v>
      </c>
      <c r="C8" s="122" t="s">
        <v>32</v>
      </c>
      <c r="D8" s="123"/>
      <c r="E8" s="128" t="s">
        <v>33</v>
      </c>
      <c r="F8" s="123"/>
      <c r="G8" s="128" t="s">
        <v>34</v>
      </c>
      <c r="H8" s="122"/>
      <c r="I8" s="122"/>
      <c r="J8" s="122"/>
      <c r="K8" s="123"/>
      <c r="L8" s="128" t="s">
        <v>35</v>
      </c>
      <c r="M8" s="122"/>
      <c r="N8" s="122"/>
      <c r="O8" s="131"/>
      <c r="P8" s="134" t="s">
        <v>47</v>
      </c>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6" t="str">
        <f>IF(AZ3="４週","(9)1～4週目の勤務時間数合計","(9)1か月の勤務時間数合計")</f>
        <v>(9)1か月の勤務時間数合計</v>
      </c>
      <c r="AV8" s="137"/>
      <c r="AW8" s="136" t="s">
        <v>36</v>
      </c>
      <c r="AX8" s="137"/>
      <c r="AY8" s="148" t="s">
        <v>46</v>
      </c>
      <c r="AZ8" s="148"/>
      <c r="BA8" s="148"/>
      <c r="BB8" s="148"/>
      <c r="BC8" s="148"/>
      <c r="BD8" s="148"/>
    </row>
    <row r="9" spans="2:57" ht="20.25" customHeight="1" thickBot="1">
      <c r="B9" s="121"/>
      <c r="C9" s="124"/>
      <c r="D9" s="125"/>
      <c r="E9" s="129"/>
      <c r="F9" s="125"/>
      <c r="G9" s="129"/>
      <c r="H9" s="124"/>
      <c r="I9" s="124"/>
      <c r="J9" s="124"/>
      <c r="K9" s="125"/>
      <c r="L9" s="129"/>
      <c r="M9" s="124"/>
      <c r="N9" s="124"/>
      <c r="O9" s="132"/>
      <c r="P9" s="150" t="s">
        <v>8</v>
      </c>
      <c r="Q9" s="151"/>
      <c r="R9" s="151"/>
      <c r="S9" s="151"/>
      <c r="T9" s="151"/>
      <c r="U9" s="151"/>
      <c r="V9" s="152"/>
      <c r="W9" s="150" t="s">
        <v>9</v>
      </c>
      <c r="X9" s="151"/>
      <c r="Y9" s="151"/>
      <c r="Z9" s="151"/>
      <c r="AA9" s="151"/>
      <c r="AB9" s="151"/>
      <c r="AC9" s="152"/>
      <c r="AD9" s="150" t="s">
        <v>10</v>
      </c>
      <c r="AE9" s="151"/>
      <c r="AF9" s="151"/>
      <c r="AG9" s="151"/>
      <c r="AH9" s="151"/>
      <c r="AI9" s="151"/>
      <c r="AJ9" s="152"/>
      <c r="AK9" s="150" t="s">
        <v>11</v>
      </c>
      <c r="AL9" s="151"/>
      <c r="AM9" s="151"/>
      <c r="AN9" s="151"/>
      <c r="AO9" s="151"/>
      <c r="AP9" s="151"/>
      <c r="AQ9" s="152"/>
      <c r="AR9" s="150" t="s">
        <v>12</v>
      </c>
      <c r="AS9" s="151"/>
      <c r="AT9" s="152"/>
      <c r="AU9" s="138"/>
      <c r="AV9" s="139"/>
      <c r="AW9" s="138"/>
      <c r="AX9" s="139"/>
      <c r="AY9" s="148"/>
      <c r="AZ9" s="148"/>
      <c r="BA9" s="148"/>
      <c r="BB9" s="148"/>
      <c r="BC9" s="148"/>
      <c r="BD9" s="148"/>
    </row>
    <row r="10" spans="2:57" ht="20.25" customHeight="1" thickBot="1">
      <c r="B10" s="121"/>
      <c r="C10" s="124"/>
      <c r="D10" s="125"/>
      <c r="E10" s="129"/>
      <c r="F10" s="125"/>
      <c r="G10" s="129"/>
      <c r="H10" s="124"/>
      <c r="I10" s="124"/>
      <c r="J10" s="124"/>
      <c r="K10" s="125"/>
      <c r="L10" s="129"/>
      <c r="M10" s="124"/>
      <c r="N10" s="124"/>
      <c r="O10" s="132"/>
      <c r="P10" s="31" t="e">
        <f>DAY(DATE($X$2,$AB$2,1))</f>
        <v>#VALUE!</v>
      </c>
      <c r="Q10" s="32" t="e">
        <f>DAY(DATE($X$2,$AB$2,2))</f>
        <v>#VALUE!</v>
      </c>
      <c r="R10" s="32" t="e">
        <f>DAY(DATE($X$2,$AB$2,3))</f>
        <v>#VALUE!</v>
      </c>
      <c r="S10" s="32" t="e">
        <f>DAY(DATE($X$2,$AB$2,4))</f>
        <v>#VALUE!</v>
      </c>
      <c r="T10" s="32" t="e">
        <f>DAY(DATE($X$2,$AB$2,5))</f>
        <v>#VALUE!</v>
      </c>
      <c r="U10" s="32" t="e">
        <f>DAY(DATE($X$2,$AB$2,6))</f>
        <v>#VALUE!</v>
      </c>
      <c r="V10" s="33" t="e">
        <f>DAY(DATE($X$2,$AB$2,7))</f>
        <v>#VALUE!</v>
      </c>
      <c r="W10" s="31" t="e">
        <f>DAY(DATE($X$2,$AB$2,8))</f>
        <v>#VALUE!</v>
      </c>
      <c r="X10" s="32" t="e">
        <f>DAY(DATE($X$2,$AB$2,9))</f>
        <v>#VALUE!</v>
      </c>
      <c r="Y10" s="32" t="e">
        <f>DAY(DATE($X$2,$AB$2,10))</f>
        <v>#VALUE!</v>
      </c>
      <c r="Z10" s="32" t="e">
        <f>DAY(DATE($X$2,$AB$2,11))</f>
        <v>#VALUE!</v>
      </c>
      <c r="AA10" s="32" t="e">
        <f>DAY(DATE($X$2,$AB$2,12))</f>
        <v>#VALUE!</v>
      </c>
      <c r="AB10" s="32" t="e">
        <f>DAY(DATE($X$2,$AB$2,13))</f>
        <v>#VALUE!</v>
      </c>
      <c r="AC10" s="33" t="e">
        <f>DAY(DATE($X$2,$AB$2,14))</f>
        <v>#VALUE!</v>
      </c>
      <c r="AD10" s="31" t="e">
        <f>DAY(DATE($X$2,$AB$2,15))</f>
        <v>#VALUE!</v>
      </c>
      <c r="AE10" s="32" t="e">
        <f>DAY(DATE($X$2,$AB$2,16))</f>
        <v>#VALUE!</v>
      </c>
      <c r="AF10" s="32" t="e">
        <f>DAY(DATE($X$2,$AB$2,17))</f>
        <v>#VALUE!</v>
      </c>
      <c r="AG10" s="32" t="e">
        <f>DAY(DATE($X$2,$AB$2,18))</f>
        <v>#VALUE!</v>
      </c>
      <c r="AH10" s="32" t="e">
        <f>DAY(DATE($X$2,$AB$2,19))</f>
        <v>#VALUE!</v>
      </c>
      <c r="AI10" s="32" t="e">
        <f>DAY(DATE($X$2,$AB$2,20))</f>
        <v>#VALUE!</v>
      </c>
      <c r="AJ10" s="33" t="e">
        <f>DAY(DATE($X$2,$AB$2,21))</f>
        <v>#VALUE!</v>
      </c>
      <c r="AK10" s="31" t="e">
        <f>DAY(DATE($X$2,$AB$2,22))</f>
        <v>#VALUE!</v>
      </c>
      <c r="AL10" s="32" t="e">
        <f>DAY(DATE($X$2,$AB$2,23))</f>
        <v>#VALUE!</v>
      </c>
      <c r="AM10" s="32" t="e">
        <f>DAY(DATE($X$2,$AB$2,24))</f>
        <v>#VALUE!</v>
      </c>
      <c r="AN10" s="32" t="e">
        <f>DAY(DATE($X$2,$AB$2,25))</f>
        <v>#VALUE!</v>
      </c>
      <c r="AO10" s="32" t="e">
        <f>DAY(DATE($X$2,$AB$2,26))</f>
        <v>#VALUE!</v>
      </c>
      <c r="AP10" s="32" t="e">
        <f>DAY(DATE($X$2,$AB$2,27))</f>
        <v>#VALUE!</v>
      </c>
      <c r="AQ10" s="33" t="e">
        <f>DAY(DATE($X$2,$AB$2,28))</f>
        <v>#VALUE!</v>
      </c>
      <c r="AR10" s="31" t="str">
        <f>IF(AZ3="暦月",IF(DAY(DATE($X$2,$AB$2,29))=29,29,""),"")</f>
        <v/>
      </c>
      <c r="AS10" s="32" t="str">
        <f>IF(AZ3="暦月",IF(DAY(DATE($X$2,$AB$2,30))=30,30,""),"")</f>
        <v/>
      </c>
      <c r="AT10" s="37" t="str">
        <f>IF(AZ3="暦月",IF(DAY(DATE($X$2,$AB$2,31))=31,31,""),"")</f>
        <v/>
      </c>
      <c r="AU10" s="138"/>
      <c r="AV10" s="139"/>
      <c r="AW10" s="138"/>
      <c r="AX10" s="139"/>
      <c r="AY10" s="148"/>
      <c r="AZ10" s="148"/>
      <c r="BA10" s="148"/>
      <c r="BB10" s="148"/>
      <c r="BC10" s="148"/>
      <c r="BD10" s="148"/>
    </row>
    <row r="11" spans="2:57" ht="20.25" hidden="1" customHeight="1" thickBot="1">
      <c r="B11" s="121"/>
      <c r="C11" s="124"/>
      <c r="D11" s="125"/>
      <c r="E11" s="129"/>
      <c r="F11" s="125"/>
      <c r="G11" s="129"/>
      <c r="H11" s="124"/>
      <c r="I11" s="124"/>
      <c r="J11" s="124"/>
      <c r="K11" s="125"/>
      <c r="L11" s="129"/>
      <c r="M11" s="124"/>
      <c r="N11" s="124"/>
      <c r="O11" s="132"/>
      <c r="P11" s="31" t="e">
        <f>WEEKDAY(DATE($X$2,$AB$2,1))</f>
        <v>#VALUE!</v>
      </c>
      <c r="Q11" s="32" t="e">
        <f>WEEKDAY(DATE($X$2,$AB$2,2))</f>
        <v>#VALUE!</v>
      </c>
      <c r="R11" s="32" t="e">
        <f>WEEKDAY(DATE($X$2,$AB$2,3))</f>
        <v>#VALUE!</v>
      </c>
      <c r="S11" s="32" t="e">
        <f>WEEKDAY(DATE($X$2,$AB$2,4))</f>
        <v>#VALUE!</v>
      </c>
      <c r="T11" s="32" t="e">
        <f>WEEKDAY(DATE($X$2,$AB$2,5))</f>
        <v>#VALUE!</v>
      </c>
      <c r="U11" s="32" t="e">
        <f>WEEKDAY(DATE($X$2,$AB$2,6))</f>
        <v>#VALUE!</v>
      </c>
      <c r="V11" s="33" t="e">
        <f>WEEKDAY(DATE($X$2,$AB$2,7))</f>
        <v>#VALUE!</v>
      </c>
      <c r="W11" s="31" t="e">
        <f>WEEKDAY(DATE($X$2,$AB$2,8))</f>
        <v>#VALUE!</v>
      </c>
      <c r="X11" s="32" t="e">
        <f>WEEKDAY(DATE($X$2,$AB$2,9))</f>
        <v>#VALUE!</v>
      </c>
      <c r="Y11" s="32" t="e">
        <f>WEEKDAY(DATE($X$2,$AB$2,10))</f>
        <v>#VALUE!</v>
      </c>
      <c r="Z11" s="32" t="e">
        <f>WEEKDAY(DATE($X$2,$AB$2,11))</f>
        <v>#VALUE!</v>
      </c>
      <c r="AA11" s="32" t="e">
        <f>WEEKDAY(DATE($X$2,$AB$2,12))</f>
        <v>#VALUE!</v>
      </c>
      <c r="AB11" s="32" t="e">
        <f>WEEKDAY(DATE($X$2,$AB$2,13))</f>
        <v>#VALUE!</v>
      </c>
      <c r="AC11" s="33" t="e">
        <f>WEEKDAY(DATE($X$2,$AB$2,14))</f>
        <v>#VALUE!</v>
      </c>
      <c r="AD11" s="31" t="e">
        <f>WEEKDAY(DATE($X$2,$AB$2,15))</f>
        <v>#VALUE!</v>
      </c>
      <c r="AE11" s="32" t="e">
        <f>WEEKDAY(DATE($X$2,$AB$2,16))</f>
        <v>#VALUE!</v>
      </c>
      <c r="AF11" s="32" t="e">
        <f>WEEKDAY(DATE($X$2,$AB$2,17))</f>
        <v>#VALUE!</v>
      </c>
      <c r="AG11" s="32" t="e">
        <f>WEEKDAY(DATE($X$2,$AB$2,18))</f>
        <v>#VALUE!</v>
      </c>
      <c r="AH11" s="32" t="e">
        <f>WEEKDAY(DATE($X$2,$AB$2,19))</f>
        <v>#VALUE!</v>
      </c>
      <c r="AI11" s="32" t="e">
        <f>WEEKDAY(DATE($X$2,$AB$2,20))</f>
        <v>#VALUE!</v>
      </c>
      <c r="AJ11" s="33" t="e">
        <f>WEEKDAY(DATE($X$2,$AB$2,21))</f>
        <v>#VALUE!</v>
      </c>
      <c r="AK11" s="31" t="e">
        <f>WEEKDAY(DATE($X$2,$AB$2,22))</f>
        <v>#VALUE!</v>
      </c>
      <c r="AL11" s="32" t="e">
        <f>WEEKDAY(DATE($X$2,$AB$2,23))</f>
        <v>#VALUE!</v>
      </c>
      <c r="AM11" s="32" t="e">
        <f>WEEKDAY(DATE($X$2,$AB$2,24))</f>
        <v>#VALUE!</v>
      </c>
      <c r="AN11" s="32" t="e">
        <f>WEEKDAY(DATE($X$2,$AB$2,25))</f>
        <v>#VALUE!</v>
      </c>
      <c r="AO11" s="32" t="e">
        <f>WEEKDAY(DATE($X$2,$AB$2,26))</f>
        <v>#VALUE!</v>
      </c>
      <c r="AP11" s="32" t="e">
        <f>WEEKDAY(DATE($X$2,$AB$2,27))</f>
        <v>#VALUE!</v>
      </c>
      <c r="AQ11" s="33" t="e">
        <f>WEEKDAY(DATE($X$2,$AB$2,28))</f>
        <v>#VALUE!</v>
      </c>
      <c r="AR11" s="31">
        <f>IF(AR10=29,WEEKDAY(DATE($X$2,$AB$2,29)),0)</f>
        <v>0</v>
      </c>
      <c r="AS11" s="32">
        <f>IF(AS10=30,WEEKDAY(DATE($X$2,$AB$2,30)),0)</f>
        <v>0</v>
      </c>
      <c r="AT11" s="37">
        <f>IF(AT10=31,WEEKDAY(DATE($X$2,$AB$2,31)),0)</f>
        <v>0</v>
      </c>
      <c r="AU11" s="140"/>
      <c r="AV11" s="141"/>
      <c r="AW11" s="140"/>
      <c r="AX11" s="141"/>
      <c r="AY11" s="149"/>
      <c r="AZ11" s="149"/>
      <c r="BA11" s="149"/>
      <c r="BB11" s="149"/>
      <c r="BC11" s="149"/>
      <c r="BD11" s="149"/>
    </row>
    <row r="12" spans="2:57" ht="20.25" customHeight="1" thickBot="1">
      <c r="B12" s="121"/>
      <c r="C12" s="126"/>
      <c r="D12" s="127"/>
      <c r="E12" s="130"/>
      <c r="F12" s="127"/>
      <c r="G12" s="130"/>
      <c r="H12" s="126"/>
      <c r="I12" s="126"/>
      <c r="J12" s="126"/>
      <c r="K12" s="127"/>
      <c r="L12" s="130"/>
      <c r="M12" s="126"/>
      <c r="N12" s="126"/>
      <c r="O12" s="133"/>
      <c r="P12" s="34" t="e">
        <f>IF(P11=1,"日",IF(P11=2,"月",IF(P11=3,"火",IF(P11=4,"水",IF(P11=5,"木",IF(P11=6,"金","土"))))))</f>
        <v>#VALUE!</v>
      </c>
      <c r="Q12" s="35" t="e">
        <f t="shared" ref="Q12:V12" si="0">IF(Q11=1,"日",IF(Q11=2,"月",IF(Q11=3,"火",IF(Q11=4,"水",IF(Q11=5,"木",IF(Q11=6,"金","土"))))))</f>
        <v>#VALUE!</v>
      </c>
      <c r="R12" s="35" t="e">
        <f t="shared" si="0"/>
        <v>#VALUE!</v>
      </c>
      <c r="S12" s="35" t="e">
        <f t="shared" si="0"/>
        <v>#VALUE!</v>
      </c>
      <c r="T12" s="35" t="e">
        <f t="shared" si="0"/>
        <v>#VALUE!</v>
      </c>
      <c r="U12" s="35" t="e">
        <f t="shared" si="0"/>
        <v>#VALUE!</v>
      </c>
      <c r="V12" s="36" t="e">
        <f t="shared" si="0"/>
        <v>#VALUE!</v>
      </c>
      <c r="W12" s="34" t="e">
        <f t="shared" ref="W12" si="1">IF(W11=1,"日",IF(W11=2,"月",IF(W11=3,"火",IF(W11=4,"水",IF(W11=5,"木",IF(W11=6,"金","土"))))))</f>
        <v>#VALUE!</v>
      </c>
      <c r="X12" s="35" t="e">
        <f t="shared" ref="X12" si="2">IF(X11=1,"日",IF(X11=2,"月",IF(X11=3,"火",IF(X11=4,"水",IF(X11=5,"木",IF(X11=6,"金","土"))))))</f>
        <v>#VALUE!</v>
      </c>
      <c r="Y12" s="35" t="e">
        <f t="shared" ref="Y12" si="3">IF(Y11=1,"日",IF(Y11=2,"月",IF(Y11=3,"火",IF(Y11=4,"水",IF(Y11=5,"木",IF(Y11=6,"金","土"))))))</f>
        <v>#VALUE!</v>
      </c>
      <c r="Z12" s="35" t="e">
        <f t="shared" ref="Z12" si="4">IF(Z11=1,"日",IF(Z11=2,"月",IF(Z11=3,"火",IF(Z11=4,"水",IF(Z11=5,"木",IF(Z11=6,"金","土"))))))</f>
        <v>#VALUE!</v>
      </c>
      <c r="AA12" s="35" t="e">
        <f t="shared" ref="AA12" si="5">IF(AA11=1,"日",IF(AA11=2,"月",IF(AA11=3,"火",IF(AA11=4,"水",IF(AA11=5,"木",IF(AA11=6,"金","土"))))))</f>
        <v>#VALUE!</v>
      </c>
      <c r="AB12" s="35" t="e">
        <f t="shared" ref="AB12" si="6">IF(AB11=1,"日",IF(AB11=2,"月",IF(AB11=3,"火",IF(AB11=4,"水",IF(AB11=5,"木",IF(AB11=6,"金","土"))))))</f>
        <v>#VALUE!</v>
      </c>
      <c r="AC12" s="36" t="e">
        <f t="shared" ref="AC12" si="7">IF(AC11=1,"日",IF(AC11=2,"月",IF(AC11=3,"火",IF(AC11=4,"水",IF(AC11=5,"木",IF(AC11=6,"金","土"))))))</f>
        <v>#VALUE!</v>
      </c>
      <c r="AD12" s="34" t="e">
        <f t="shared" ref="AD12" si="8">IF(AD11=1,"日",IF(AD11=2,"月",IF(AD11=3,"火",IF(AD11=4,"水",IF(AD11=5,"木",IF(AD11=6,"金","土"))))))</f>
        <v>#VALUE!</v>
      </c>
      <c r="AE12" s="35" t="e">
        <f t="shared" ref="AE12" si="9">IF(AE11=1,"日",IF(AE11=2,"月",IF(AE11=3,"火",IF(AE11=4,"水",IF(AE11=5,"木",IF(AE11=6,"金","土"))))))</f>
        <v>#VALUE!</v>
      </c>
      <c r="AF12" s="35" t="e">
        <f t="shared" ref="AF12" si="10">IF(AF11=1,"日",IF(AF11=2,"月",IF(AF11=3,"火",IF(AF11=4,"水",IF(AF11=5,"木",IF(AF11=6,"金","土"))))))</f>
        <v>#VALUE!</v>
      </c>
      <c r="AG12" s="35" t="e">
        <f t="shared" ref="AG12" si="11">IF(AG11=1,"日",IF(AG11=2,"月",IF(AG11=3,"火",IF(AG11=4,"水",IF(AG11=5,"木",IF(AG11=6,"金","土"))))))</f>
        <v>#VALUE!</v>
      </c>
      <c r="AH12" s="35" t="e">
        <f t="shared" ref="AH12" si="12">IF(AH11=1,"日",IF(AH11=2,"月",IF(AH11=3,"火",IF(AH11=4,"水",IF(AH11=5,"木",IF(AH11=6,"金","土"))))))</f>
        <v>#VALUE!</v>
      </c>
      <c r="AI12" s="35" t="e">
        <f t="shared" ref="AI12" si="13">IF(AI11=1,"日",IF(AI11=2,"月",IF(AI11=3,"火",IF(AI11=4,"水",IF(AI11=5,"木",IF(AI11=6,"金","土"))))))</f>
        <v>#VALUE!</v>
      </c>
      <c r="AJ12" s="36" t="e">
        <f t="shared" ref="AJ12" si="14">IF(AJ11=1,"日",IF(AJ11=2,"月",IF(AJ11=3,"火",IF(AJ11=4,"水",IF(AJ11=5,"木",IF(AJ11=6,"金","土"))))))</f>
        <v>#VALUE!</v>
      </c>
      <c r="AK12" s="34" t="e">
        <f t="shared" ref="AK12" si="15">IF(AK11=1,"日",IF(AK11=2,"月",IF(AK11=3,"火",IF(AK11=4,"水",IF(AK11=5,"木",IF(AK11=6,"金","土"))))))</f>
        <v>#VALUE!</v>
      </c>
      <c r="AL12" s="35" t="e">
        <f t="shared" ref="AL12" si="16">IF(AL11=1,"日",IF(AL11=2,"月",IF(AL11=3,"火",IF(AL11=4,"水",IF(AL11=5,"木",IF(AL11=6,"金","土"))))))</f>
        <v>#VALUE!</v>
      </c>
      <c r="AM12" s="35" t="e">
        <f t="shared" ref="AM12" si="17">IF(AM11=1,"日",IF(AM11=2,"月",IF(AM11=3,"火",IF(AM11=4,"水",IF(AM11=5,"木",IF(AM11=6,"金","土"))))))</f>
        <v>#VALUE!</v>
      </c>
      <c r="AN12" s="35" t="e">
        <f t="shared" ref="AN12" si="18">IF(AN11=1,"日",IF(AN11=2,"月",IF(AN11=3,"火",IF(AN11=4,"水",IF(AN11=5,"木",IF(AN11=6,"金","土"))))))</f>
        <v>#VALUE!</v>
      </c>
      <c r="AO12" s="35" t="e">
        <f t="shared" ref="AO12" si="19">IF(AO11=1,"日",IF(AO11=2,"月",IF(AO11=3,"火",IF(AO11=4,"水",IF(AO11=5,"木",IF(AO11=6,"金","土"))))))</f>
        <v>#VALUE!</v>
      </c>
      <c r="AP12" s="35" t="e">
        <f t="shared" ref="AP12" si="20">IF(AP11=1,"日",IF(AP11=2,"月",IF(AP11=3,"火",IF(AP11=4,"水",IF(AP11=5,"木",IF(AP11=6,"金","土"))))))</f>
        <v>#VALUE!</v>
      </c>
      <c r="AQ12" s="36" t="e">
        <f t="shared" ref="AQ12" si="21">IF(AQ11=1,"日",IF(AQ11=2,"月",IF(AQ11=3,"火",IF(AQ11=4,"水",IF(AQ11=5,"木",IF(AQ11=6,"金","土"))))))</f>
        <v>#VALUE!</v>
      </c>
      <c r="AR12" s="35" t="str">
        <f>IF(AR11=1,"日",IF(AR11=2,"月",IF(AR11=3,"火",IF(AR11=4,"水",IF(AR11=5,"木",IF(AR11=6,"金",IF(AR11=0,"","土")))))))</f>
        <v/>
      </c>
      <c r="AS12" s="35" t="str">
        <f>IF(AS11=1,"日",IF(AS11=2,"月",IF(AS11=3,"火",IF(AS11=4,"水",IF(AS11=5,"木",IF(AS11=6,"金",IF(AS11=0,"","土")))))))</f>
        <v/>
      </c>
      <c r="AT12" s="38" t="str">
        <f>IF(AT11=1,"日",IF(AT11=2,"月",IF(AT11=3,"火",IF(AT11=4,"水",IF(AT11=5,"木",IF(AT11=6,"金",IF(AT11=0,"","土")))))))</f>
        <v/>
      </c>
      <c r="AU12" s="142"/>
      <c r="AV12" s="143"/>
      <c r="AW12" s="142"/>
      <c r="AX12" s="143"/>
      <c r="AY12" s="149"/>
      <c r="AZ12" s="149"/>
      <c r="BA12" s="149"/>
      <c r="BB12" s="149"/>
      <c r="BC12" s="149"/>
      <c r="BD12" s="149"/>
    </row>
    <row r="13" spans="2:57" ht="39.950000000000003" customHeight="1">
      <c r="B13" s="28">
        <f>ROW()-11</f>
        <v>2</v>
      </c>
      <c r="C13" s="160"/>
      <c r="D13" s="161"/>
      <c r="E13" s="162"/>
      <c r="F13" s="163"/>
      <c r="G13" s="164"/>
      <c r="H13" s="165"/>
      <c r="I13" s="165"/>
      <c r="J13" s="165"/>
      <c r="K13" s="166"/>
      <c r="L13" s="167"/>
      <c r="M13" s="168"/>
      <c r="N13" s="168"/>
      <c r="O13" s="169"/>
      <c r="P13" s="71"/>
      <c r="Q13" s="72"/>
      <c r="R13" s="72"/>
      <c r="S13" s="72"/>
      <c r="T13" s="72"/>
      <c r="U13" s="72"/>
      <c r="V13" s="73"/>
      <c r="W13" s="71"/>
      <c r="X13" s="72"/>
      <c r="Y13" s="72"/>
      <c r="Z13" s="72"/>
      <c r="AA13" s="72"/>
      <c r="AB13" s="72"/>
      <c r="AC13" s="73"/>
      <c r="AD13" s="71"/>
      <c r="AE13" s="72"/>
      <c r="AF13" s="72"/>
      <c r="AG13" s="72"/>
      <c r="AH13" s="72"/>
      <c r="AI13" s="72"/>
      <c r="AJ13" s="73"/>
      <c r="AK13" s="71"/>
      <c r="AL13" s="72"/>
      <c r="AM13" s="72"/>
      <c r="AN13" s="72"/>
      <c r="AO13" s="72"/>
      <c r="AP13" s="72"/>
      <c r="AQ13" s="73"/>
      <c r="AR13" s="71"/>
      <c r="AS13" s="72"/>
      <c r="AT13" s="73"/>
      <c r="AU13" s="177" t="str">
        <f>IF($AZ$3="４週",SUM(P13:AQ13),IF($AZ$3="暦月",SUM(P13:AT13),""))</f>
        <v/>
      </c>
      <c r="AV13" s="178"/>
      <c r="AW13" s="179" t="str">
        <f t="shared" ref="AW13:AW26" si="22">IF($AZ$3="４週",AU13/4,IF($AZ$3="暦月",AU13/($AZ$6/7),""))</f>
        <v/>
      </c>
      <c r="AX13" s="180"/>
      <c r="AY13" s="207"/>
      <c r="AZ13" s="208"/>
      <c r="BA13" s="208"/>
      <c r="BB13" s="208"/>
      <c r="BC13" s="208"/>
      <c r="BD13" s="209"/>
    </row>
    <row r="14" spans="2:57" ht="39.950000000000003" customHeight="1">
      <c r="B14" s="29">
        <f t="shared" ref="B14:B32" si="23">ROW()-11</f>
        <v>3</v>
      </c>
      <c r="C14" s="160"/>
      <c r="D14" s="161"/>
      <c r="E14" s="162"/>
      <c r="F14" s="163"/>
      <c r="G14" s="164"/>
      <c r="H14" s="165"/>
      <c r="I14" s="165"/>
      <c r="J14" s="165"/>
      <c r="K14" s="166"/>
      <c r="L14" s="167"/>
      <c r="M14" s="168"/>
      <c r="N14" s="168"/>
      <c r="O14" s="169"/>
      <c r="P14" s="74"/>
      <c r="Q14" s="75"/>
      <c r="R14" s="75"/>
      <c r="S14" s="75"/>
      <c r="T14" s="75"/>
      <c r="U14" s="75"/>
      <c r="V14" s="76"/>
      <c r="W14" s="74"/>
      <c r="X14" s="75"/>
      <c r="Y14" s="75"/>
      <c r="Z14" s="75"/>
      <c r="AA14" s="75"/>
      <c r="AB14" s="75"/>
      <c r="AC14" s="76"/>
      <c r="AD14" s="74"/>
      <c r="AE14" s="75"/>
      <c r="AF14" s="75"/>
      <c r="AG14" s="75"/>
      <c r="AH14" s="75"/>
      <c r="AI14" s="75"/>
      <c r="AJ14" s="76"/>
      <c r="AK14" s="74"/>
      <c r="AL14" s="75"/>
      <c r="AM14" s="75"/>
      <c r="AN14" s="75"/>
      <c r="AO14" s="75"/>
      <c r="AP14" s="75"/>
      <c r="AQ14" s="76"/>
      <c r="AR14" s="74"/>
      <c r="AS14" s="75"/>
      <c r="AT14" s="76"/>
      <c r="AU14" s="170" t="str">
        <f>IF($AZ$3="４週",SUM(P14:AQ14),IF($AZ$3="暦月",SUM(P14:AT14),""))</f>
        <v/>
      </c>
      <c r="AV14" s="171"/>
      <c r="AW14" s="172" t="str">
        <f t="shared" si="22"/>
        <v/>
      </c>
      <c r="AX14" s="173"/>
      <c r="AY14" s="174"/>
      <c r="AZ14" s="175"/>
      <c r="BA14" s="175"/>
      <c r="BB14" s="175"/>
      <c r="BC14" s="175"/>
      <c r="BD14" s="176"/>
    </row>
    <row r="15" spans="2:57" ht="39.950000000000003" customHeight="1">
      <c r="B15" s="29">
        <f t="shared" si="23"/>
        <v>4</v>
      </c>
      <c r="C15" s="160"/>
      <c r="D15" s="161"/>
      <c r="E15" s="162"/>
      <c r="F15" s="163"/>
      <c r="G15" s="164"/>
      <c r="H15" s="165"/>
      <c r="I15" s="165"/>
      <c r="J15" s="165"/>
      <c r="K15" s="166"/>
      <c r="L15" s="167"/>
      <c r="M15" s="168"/>
      <c r="N15" s="168"/>
      <c r="O15" s="169"/>
      <c r="P15" s="74"/>
      <c r="Q15" s="75"/>
      <c r="R15" s="75"/>
      <c r="S15" s="75"/>
      <c r="T15" s="75"/>
      <c r="U15" s="75"/>
      <c r="V15" s="76"/>
      <c r="W15" s="74"/>
      <c r="X15" s="75"/>
      <c r="Y15" s="75"/>
      <c r="Z15" s="75"/>
      <c r="AA15" s="75"/>
      <c r="AB15" s="75"/>
      <c r="AC15" s="76"/>
      <c r="AD15" s="74"/>
      <c r="AE15" s="75"/>
      <c r="AF15" s="75"/>
      <c r="AG15" s="75"/>
      <c r="AH15" s="75"/>
      <c r="AI15" s="75"/>
      <c r="AJ15" s="76"/>
      <c r="AK15" s="74"/>
      <c r="AL15" s="75"/>
      <c r="AM15" s="75"/>
      <c r="AN15" s="75"/>
      <c r="AO15" s="75"/>
      <c r="AP15" s="75"/>
      <c r="AQ15" s="76"/>
      <c r="AR15" s="74"/>
      <c r="AS15" s="75"/>
      <c r="AT15" s="76"/>
      <c r="AU15" s="170" t="str">
        <f>IF($AZ$3="４週",SUM(P15:AQ15),IF($AZ$3="暦月",SUM(P15:AT15),""))</f>
        <v/>
      </c>
      <c r="AV15" s="171"/>
      <c r="AW15" s="172" t="str">
        <f t="shared" si="22"/>
        <v/>
      </c>
      <c r="AX15" s="173"/>
      <c r="AY15" s="174"/>
      <c r="AZ15" s="175"/>
      <c r="BA15" s="175"/>
      <c r="BB15" s="175"/>
      <c r="BC15" s="175"/>
      <c r="BD15" s="176"/>
    </row>
    <row r="16" spans="2:57" ht="39.950000000000003" customHeight="1">
      <c r="B16" s="29">
        <f t="shared" si="23"/>
        <v>5</v>
      </c>
      <c r="C16" s="160"/>
      <c r="D16" s="161"/>
      <c r="E16" s="162"/>
      <c r="F16" s="163"/>
      <c r="G16" s="164"/>
      <c r="H16" s="165"/>
      <c r="I16" s="165"/>
      <c r="J16" s="165"/>
      <c r="K16" s="166"/>
      <c r="L16" s="167"/>
      <c r="M16" s="168"/>
      <c r="N16" s="168"/>
      <c r="O16" s="169"/>
      <c r="P16" s="74"/>
      <c r="Q16" s="75"/>
      <c r="R16" s="75"/>
      <c r="S16" s="75"/>
      <c r="T16" s="75"/>
      <c r="U16" s="75"/>
      <c r="V16" s="76"/>
      <c r="W16" s="74"/>
      <c r="X16" s="75"/>
      <c r="Y16" s="75"/>
      <c r="Z16" s="75"/>
      <c r="AA16" s="75"/>
      <c r="AB16" s="75"/>
      <c r="AC16" s="76"/>
      <c r="AD16" s="74"/>
      <c r="AE16" s="75"/>
      <c r="AF16" s="75"/>
      <c r="AG16" s="75"/>
      <c r="AH16" s="75"/>
      <c r="AI16" s="75"/>
      <c r="AJ16" s="76"/>
      <c r="AK16" s="74"/>
      <c r="AL16" s="75"/>
      <c r="AM16" s="75"/>
      <c r="AN16" s="75"/>
      <c r="AO16" s="75"/>
      <c r="AP16" s="75"/>
      <c r="AQ16" s="76"/>
      <c r="AR16" s="74"/>
      <c r="AS16" s="75"/>
      <c r="AT16" s="76"/>
      <c r="AU16" s="170" t="str">
        <f>IF($AZ$3="４週",SUM(P16:AQ16),IF($AZ$3="暦月",SUM(P16:AT16),""))</f>
        <v/>
      </c>
      <c r="AV16" s="171"/>
      <c r="AW16" s="172" t="str">
        <f t="shared" si="22"/>
        <v/>
      </c>
      <c r="AX16" s="173"/>
      <c r="AY16" s="174"/>
      <c r="AZ16" s="175"/>
      <c r="BA16" s="175"/>
      <c r="BB16" s="175"/>
      <c r="BC16" s="175"/>
      <c r="BD16" s="176"/>
    </row>
    <row r="17" spans="2:56" ht="39.950000000000003" customHeight="1">
      <c r="B17" s="29">
        <f t="shared" si="23"/>
        <v>6</v>
      </c>
      <c r="C17" s="160"/>
      <c r="D17" s="161"/>
      <c r="E17" s="162"/>
      <c r="F17" s="163"/>
      <c r="G17" s="164"/>
      <c r="H17" s="165"/>
      <c r="I17" s="165"/>
      <c r="J17" s="165"/>
      <c r="K17" s="166"/>
      <c r="L17" s="167"/>
      <c r="M17" s="168"/>
      <c r="N17" s="168"/>
      <c r="O17" s="169"/>
      <c r="P17" s="74"/>
      <c r="Q17" s="75"/>
      <c r="R17" s="75"/>
      <c r="S17" s="75"/>
      <c r="T17" s="75"/>
      <c r="U17" s="75"/>
      <c r="V17" s="76"/>
      <c r="W17" s="74"/>
      <c r="X17" s="75"/>
      <c r="Y17" s="75"/>
      <c r="Z17" s="75"/>
      <c r="AA17" s="75"/>
      <c r="AB17" s="75"/>
      <c r="AC17" s="76"/>
      <c r="AD17" s="74"/>
      <c r="AE17" s="75"/>
      <c r="AF17" s="75"/>
      <c r="AG17" s="75"/>
      <c r="AH17" s="75"/>
      <c r="AI17" s="75"/>
      <c r="AJ17" s="76"/>
      <c r="AK17" s="74"/>
      <c r="AL17" s="75"/>
      <c r="AM17" s="75"/>
      <c r="AN17" s="75"/>
      <c r="AO17" s="75"/>
      <c r="AP17" s="75"/>
      <c r="AQ17" s="76"/>
      <c r="AR17" s="74"/>
      <c r="AS17" s="75"/>
      <c r="AT17" s="76"/>
      <c r="AU17" s="170" t="str">
        <f t="shared" ref="AU17:AU26" si="24">IF($AZ$3="４週",SUM(P17:AQ17),IF($AZ$3="暦月",SUM(P17:AT17),""))</f>
        <v/>
      </c>
      <c r="AV17" s="171"/>
      <c r="AW17" s="172" t="str">
        <f t="shared" si="22"/>
        <v/>
      </c>
      <c r="AX17" s="173"/>
      <c r="AY17" s="174"/>
      <c r="AZ17" s="175"/>
      <c r="BA17" s="175"/>
      <c r="BB17" s="175"/>
      <c r="BC17" s="175"/>
      <c r="BD17" s="176"/>
    </row>
    <row r="18" spans="2:56" ht="39.950000000000003" customHeight="1">
      <c r="B18" s="29">
        <f t="shared" si="23"/>
        <v>7</v>
      </c>
      <c r="C18" s="160"/>
      <c r="D18" s="161"/>
      <c r="E18" s="162"/>
      <c r="F18" s="163"/>
      <c r="G18" s="164"/>
      <c r="H18" s="165"/>
      <c r="I18" s="165"/>
      <c r="J18" s="165"/>
      <c r="K18" s="166"/>
      <c r="L18" s="167"/>
      <c r="M18" s="168"/>
      <c r="N18" s="168"/>
      <c r="O18" s="169"/>
      <c r="P18" s="74"/>
      <c r="Q18" s="75"/>
      <c r="R18" s="75"/>
      <c r="S18" s="75"/>
      <c r="T18" s="75"/>
      <c r="U18" s="75"/>
      <c r="V18" s="76"/>
      <c r="W18" s="74"/>
      <c r="X18" s="75"/>
      <c r="Y18" s="75"/>
      <c r="Z18" s="75"/>
      <c r="AA18" s="75"/>
      <c r="AB18" s="75"/>
      <c r="AC18" s="76"/>
      <c r="AD18" s="74"/>
      <c r="AE18" s="75"/>
      <c r="AF18" s="75"/>
      <c r="AG18" s="75"/>
      <c r="AH18" s="75"/>
      <c r="AI18" s="75"/>
      <c r="AJ18" s="76"/>
      <c r="AK18" s="74"/>
      <c r="AL18" s="75"/>
      <c r="AM18" s="75"/>
      <c r="AN18" s="75"/>
      <c r="AO18" s="75"/>
      <c r="AP18" s="75"/>
      <c r="AQ18" s="76"/>
      <c r="AR18" s="74"/>
      <c r="AS18" s="75"/>
      <c r="AT18" s="76"/>
      <c r="AU18" s="170" t="str">
        <f t="shared" si="24"/>
        <v/>
      </c>
      <c r="AV18" s="171"/>
      <c r="AW18" s="172" t="str">
        <f t="shared" si="22"/>
        <v/>
      </c>
      <c r="AX18" s="173"/>
      <c r="AY18" s="174"/>
      <c r="AZ18" s="175"/>
      <c r="BA18" s="175"/>
      <c r="BB18" s="175"/>
      <c r="BC18" s="175"/>
      <c r="BD18" s="176"/>
    </row>
    <row r="19" spans="2:56" ht="39.950000000000003" customHeight="1">
      <c r="B19" s="29">
        <f t="shared" si="23"/>
        <v>8</v>
      </c>
      <c r="C19" s="160"/>
      <c r="D19" s="161"/>
      <c r="E19" s="162"/>
      <c r="F19" s="163"/>
      <c r="G19" s="164"/>
      <c r="H19" s="165"/>
      <c r="I19" s="165"/>
      <c r="J19" s="165"/>
      <c r="K19" s="166"/>
      <c r="L19" s="167"/>
      <c r="M19" s="168"/>
      <c r="N19" s="168"/>
      <c r="O19" s="169"/>
      <c r="P19" s="74"/>
      <c r="Q19" s="75"/>
      <c r="R19" s="75"/>
      <c r="S19" s="75"/>
      <c r="T19" s="75"/>
      <c r="U19" s="75"/>
      <c r="V19" s="76"/>
      <c r="W19" s="74"/>
      <c r="X19" s="75"/>
      <c r="Y19" s="75"/>
      <c r="Z19" s="75"/>
      <c r="AA19" s="75"/>
      <c r="AB19" s="75"/>
      <c r="AC19" s="76"/>
      <c r="AD19" s="74"/>
      <c r="AE19" s="75"/>
      <c r="AF19" s="75"/>
      <c r="AG19" s="75"/>
      <c r="AH19" s="75"/>
      <c r="AI19" s="75"/>
      <c r="AJ19" s="76"/>
      <c r="AK19" s="74"/>
      <c r="AL19" s="75"/>
      <c r="AM19" s="75"/>
      <c r="AN19" s="75"/>
      <c r="AO19" s="75"/>
      <c r="AP19" s="75"/>
      <c r="AQ19" s="76"/>
      <c r="AR19" s="74"/>
      <c r="AS19" s="75"/>
      <c r="AT19" s="76"/>
      <c r="AU19" s="170" t="str">
        <f>IF($AZ$3="４週",SUM(P19:AQ19),IF($AZ$3="暦月",SUM(P19:AT19),""))</f>
        <v/>
      </c>
      <c r="AV19" s="171"/>
      <c r="AW19" s="172" t="str">
        <f t="shared" si="22"/>
        <v/>
      </c>
      <c r="AX19" s="173"/>
      <c r="AY19" s="174"/>
      <c r="AZ19" s="175"/>
      <c r="BA19" s="175"/>
      <c r="BB19" s="175"/>
      <c r="BC19" s="175"/>
      <c r="BD19" s="176"/>
    </row>
    <row r="20" spans="2:56" ht="39.950000000000003" customHeight="1">
      <c r="B20" s="29">
        <f t="shared" si="23"/>
        <v>9</v>
      </c>
      <c r="C20" s="160"/>
      <c r="D20" s="161"/>
      <c r="E20" s="162"/>
      <c r="F20" s="163"/>
      <c r="G20" s="164"/>
      <c r="H20" s="165"/>
      <c r="I20" s="165"/>
      <c r="J20" s="165"/>
      <c r="K20" s="166"/>
      <c r="L20" s="167"/>
      <c r="M20" s="168"/>
      <c r="N20" s="168"/>
      <c r="O20" s="169"/>
      <c r="P20" s="74"/>
      <c r="Q20" s="75"/>
      <c r="R20" s="75"/>
      <c r="S20" s="75"/>
      <c r="T20" s="75"/>
      <c r="U20" s="75"/>
      <c r="V20" s="76"/>
      <c r="W20" s="74"/>
      <c r="X20" s="75"/>
      <c r="Y20" s="75"/>
      <c r="Z20" s="75"/>
      <c r="AA20" s="75"/>
      <c r="AB20" s="75"/>
      <c r="AC20" s="76"/>
      <c r="AD20" s="74"/>
      <c r="AE20" s="75"/>
      <c r="AF20" s="75"/>
      <c r="AG20" s="75"/>
      <c r="AH20" s="75"/>
      <c r="AI20" s="75"/>
      <c r="AJ20" s="76"/>
      <c r="AK20" s="74"/>
      <c r="AL20" s="75"/>
      <c r="AM20" s="75"/>
      <c r="AN20" s="75"/>
      <c r="AO20" s="75"/>
      <c r="AP20" s="75"/>
      <c r="AQ20" s="76"/>
      <c r="AR20" s="74"/>
      <c r="AS20" s="75"/>
      <c r="AT20" s="76"/>
      <c r="AU20" s="170" t="str">
        <f t="shared" si="24"/>
        <v/>
      </c>
      <c r="AV20" s="171"/>
      <c r="AW20" s="172" t="str">
        <f t="shared" si="22"/>
        <v/>
      </c>
      <c r="AX20" s="173"/>
      <c r="AY20" s="174"/>
      <c r="AZ20" s="175"/>
      <c r="BA20" s="175"/>
      <c r="BB20" s="175"/>
      <c r="BC20" s="175"/>
      <c r="BD20" s="176"/>
    </row>
    <row r="21" spans="2:56" ht="39.950000000000003" customHeight="1">
      <c r="B21" s="29">
        <f t="shared" si="23"/>
        <v>10</v>
      </c>
      <c r="C21" s="160"/>
      <c r="D21" s="161"/>
      <c r="E21" s="162"/>
      <c r="F21" s="163"/>
      <c r="G21" s="164"/>
      <c r="H21" s="165"/>
      <c r="I21" s="165"/>
      <c r="J21" s="165"/>
      <c r="K21" s="166"/>
      <c r="L21" s="167"/>
      <c r="M21" s="168"/>
      <c r="N21" s="168"/>
      <c r="O21" s="169"/>
      <c r="P21" s="74"/>
      <c r="Q21" s="75"/>
      <c r="R21" s="75"/>
      <c r="S21" s="75"/>
      <c r="T21" s="75"/>
      <c r="U21" s="75"/>
      <c r="V21" s="76"/>
      <c r="W21" s="74"/>
      <c r="X21" s="75"/>
      <c r="Y21" s="75"/>
      <c r="Z21" s="75"/>
      <c r="AA21" s="75"/>
      <c r="AB21" s="75"/>
      <c r="AC21" s="76"/>
      <c r="AD21" s="74"/>
      <c r="AE21" s="75"/>
      <c r="AF21" s="75"/>
      <c r="AG21" s="75"/>
      <c r="AH21" s="75"/>
      <c r="AI21" s="75"/>
      <c r="AJ21" s="76"/>
      <c r="AK21" s="74"/>
      <c r="AL21" s="75"/>
      <c r="AM21" s="75"/>
      <c r="AN21" s="75"/>
      <c r="AO21" s="75"/>
      <c r="AP21" s="75"/>
      <c r="AQ21" s="76"/>
      <c r="AR21" s="74"/>
      <c r="AS21" s="75"/>
      <c r="AT21" s="76"/>
      <c r="AU21" s="170" t="str">
        <f t="shared" si="24"/>
        <v/>
      </c>
      <c r="AV21" s="171"/>
      <c r="AW21" s="172" t="str">
        <f t="shared" si="22"/>
        <v/>
      </c>
      <c r="AX21" s="173"/>
      <c r="AY21" s="174"/>
      <c r="AZ21" s="175"/>
      <c r="BA21" s="175"/>
      <c r="BB21" s="175"/>
      <c r="BC21" s="175"/>
      <c r="BD21" s="176"/>
    </row>
    <row r="22" spans="2:56" ht="39.950000000000003" customHeight="1">
      <c r="B22" s="29">
        <f t="shared" si="23"/>
        <v>11</v>
      </c>
      <c r="C22" s="160"/>
      <c r="D22" s="161"/>
      <c r="E22" s="162"/>
      <c r="F22" s="163"/>
      <c r="G22" s="164"/>
      <c r="H22" s="165"/>
      <c r="I22" s="165"/>
      <c r="J22" s="165"/>
      <c r="K22" s="166"/>
      <c r="L22" s="167"/>
      <c r="M22" s="168"/>
      <c r="N22" s="168"/>
      <c r="O22" s="169"/>
      <c r="P22" s="74"/>
      <c r="Q22" s="75"/>
      <c r="R22" s="75"/>
      <c r="S22" s="75"/>
      <c r="T22" s="75"/>
      <c r="U22" s="75"/>
      <c r="V22" s="76"/>
      <c r="W22" s="74"/>
      <c r="X22" s="75"/>
      <c r="Y22" s="75"/>
      <c r="Z22" s="75"/>
      <c r="AA22" s="75"/>
      <c r="AB22" s="75"/>
      <c r="AC22" s="76"/>
      <c r="AD22" s="74"/>
      <c r="AE22" s="75"/>
      <c r="AF22" s="75"/>
      <c r="AG22" s="75"/>
      <c r="AH22" s="75"/>
      <c r="AI22" s="75"/>
      <c r="AJ22" s="76"/>
      <c r="AK22" s="74"/>
      <c r="AL22" s="75"/>
      <c r="AM22" s="75"/>
      <c r="AN22" s="75"/>
      <c r="AO22" s="75"/>
      <c r="AP22" s="75"/>
      <c r="AQ22" s="76"/>
      <c r="AR22" s="74"/>
      <c r="AS22" s="75"/>
      <c r="AT22" s="76"/>
      <c r="AU22" s="170" t="str">
        <f t="shared" si="24"/>
        <v/>
      </c>
      <c r="AV22" s="171"/>
      <c r="AW22" s="172" t="str">
        <f t="shared" si="22"/>
        <v/>
      </c>
      <c r="AX22" s="173"/>
      <c r="AY22" s="174"/>
      <c r="AZ22" s="175"/>
      <c r="BA22" s="175"/>
      <c r="BB22" s="175"/>
      <c r="BC22" s="175"/>
      <c r="BD22" s="176"/>
    </row>
    <row r="23" spans="2:56" ht="39.950000000000003" customHeight="1">
      <c r="B23" s="29">
        <f t="shared" si="23"/>
        <v>12</v>
      </c>
      <c r="C23" s="160"/>
      <c r="D23" s="161"/>
      <c r="E23" s="162"/>
      <c r="F23" s="163"/>
      <c r="G23" s="164"/>
      <c r="H23" s="165"/>
      <c r="I23" s="165"/>
      <c r="J23" s="165"/>
      <c r="K23" s="166"/>
      <c r="L23" s="167"/>
      <c r="M23" s="168"/>
      <c r="N23" s="168"/>
      <c r="O23" s="169"/>
      <c r="P23" s="74"/>
      <c r="Q23" s="75"/>
      <c r="R23" s="75"/>
      <c r="S23" s="75"/>
      <c r="T23" s="75"/>
      <c r="U23" s="75"/>
      <c r="V23" s="76"/>
      <c r="W23" s="74"/>
      <c r="X23" s="75"/>
      <c r="Y23" s="75"/>
      <c r="Z23" s="75"/>
      <c r="AA23" s="75"/>
      <c r="AB23" s="75"/>
      <c r="AC23" s="76"/>
      <c r="AD23" s="74"/>
      <c r="AE23" s="75"/>
      <c r="AF23" s="75"/>
      <c r="AG23" s="75"/>
      <c r="AH23" s="75"/>
      <c r="AI23" s="75"/>
      <c r="AJ23" s="76"/>
      <c r="AK23" s="74"/>
      <c r="AL23" s="75"/>
      <c r="AM23" s="75"/>
      <c r="AN23" s="75"/>
      <c r="AO23" s="75"/>
      <c r="AP23" s="75"/>
      <c r="AQ23" s="76"/>
      <c r="AR23" s="74"/>
      <c r="AS23" s="75"/>
      <c r="AT23" s="76"/>
      <c r="AU23" s="170" t="str">
        <f t="shared" si="24"/>
        <v/>
      </c>
      <c r="AV23" s="171"/>
      <c r="AW23" s="172" t="str">
        <f t="shared" si="22"/>
        <v/>
      </c>
      <c r="AX23" s="173"/>
      <c r="AY23" s="174"/>
      <c r="AZ23" s="175"/>
      <c r="BA23" s="175"/>
      <c r="BB23" s="175"/>
      <c r="BC23" s="175"/>
      <c r="BD23" s="176"/>
    </row>
    <row r="24" spans="2:56" ht="39.950000000000003" customHeight="1">
      <c r="B24" s="29">
        <f t="shared" si="23"/>
        <v>13</v>
      </c>
      <c r="C24" s="160"/>
      <c r="D24" s="161"/>
      <c r="E24" s="162"/>
      <c r="F24" s="163"/>
      <c r="G24" s="164"/>
      <c r="H24" s="165"/>
      <c r="I24" s="165"/>
      <c r="J24" s="165"/>
      <c r="K24" s="166"/>
      <c r="L24" s="167"/>
      <c r="M24" s="168"/>
      <c r="N24" s="168"/>
      <c r="O24" s="169"/>
      <c r="P24" s="74"/>
      <c r="Q24" s="75"/>
      <c r="R24" s="75"/>
      <c r="S24" s="75"/>
      <c r="T24" s="75"/>
      <c r="U24" s="75"/>
      <c r="V24" s="76"/>
      <c r="W24" s="74"/>
      <c r="X24" s="75"/>
      <c r="Y24" s="75"/>
      <c r="Z24" s="75"/>
      <c r="AA24" s="75"/>
      <c r="AB24" s="75"/>
      <c r="AC24" s="76"/>
      <c r="AD24" s="74"/>
      <c r="AE24" s="75"/>
      <c r="AF24" s="75"/>
      <c r="AG24" s="75"/>
      <c r="AH24" s="75"/>
      <c r="AI24" s="75"/>
      <c r="AJ24" s="76"/>
      <c r="AK24" s="74"/>
      <c r="AL24" s="75"/>
      <c r="AM24" s="75"/>
      <c r="AN24" s="75"/>
      <c r="AO24" s="75"/>
      <c r="AP24" s="75"/>
      <c r="AQ24" s="76"/>
      <c r="AR24" s="74"/>
      <c r="AS24" s="75"/>
      <c r="AT24" s="76"/>
      <c r="AU24" s="170" t="str">
        <f t="shared" si="24"/>
        <v/>
      </c>
      <c r="AV24" s="171"/>
      <c r="AW24" s="172" t="str">
        <f t="shared" si="22"/>
        <v/>
      </c>
      <c r="AX24" s="173"/>
      <c r="AY24" s="174"/>
      <c r="AZ24" s="175"/>
      <c r="BA24" s="175"/>
      <c r="BB24" s="175"/>
      <c r="BC24" s="175"/>
      <c r="BD24" s="176"/>
    </row>
    <row r="25" spans="2:56" ht="39.950000000000003" customHeight="1">
      <c r="B25" s="29">
        <f t="shared" si="23"/>
        <v>14</v>
      </c>
      <c r="C25" s="160"/>
      <c r="D25" s="161"/>
      <c r="E25" s="162"/>
      <c r="F25" s="163"/>
      <c r="G25" s="164"/>
      <c r="H25" s="165"/>
      <c r="I25" s="165"/>
      <c r="J25" s="165"/>
      <c r="K25" s="166"/>
      <c r="L25" s="68"/>
      <c r="M25" s="69"/>
      <c r="N25" s="69"/>
      <c r="O25" s="70"/>
      <c r="P25" s="74"/>
      <c r="Q25" s="75"/>
      <c r="R25" s="75"/>
      <c r="S25" s="75"/>
      <c r="T25" s="75"/>
      <c r="U25" s="75"/>
      <c r="V25" s="76"/>
      <c r="W25" s="74"/>
      <c r="X25" s="75"/>
      <c r="Y25" s="75"/>
      <c r="Z25" s="75"/>
      <c r="AA25" s="75"/>
      <c r="AB25" s="75"/>
      <c r="AC25" s="76"/>
      <c r="AD25" s="74"/>
      <c r="AE25" s="75"/>
      <c r="AF25" s="75"/>
      <c r="AG25" s="75"/>
      <c r="AH25" s="75"/>
      <c r="AI25" s="75"/>
      <c r="AJ25" s="76"/>
      <c r="AK25" s="74"/>
      <c r="AL25" s="75"/>
      <c r="AM25" s="75"/>
      <c r="AN25" s="75"/>
      <c r="AO25" s="75"/>
      <c r="AP25" s="75"/>
      <c r="AQ25" s="76"/>
      <c r="AR25" s="74"/>
      <c r="AS25" s="75"/>
      <c r="AT25" s="76"/>
      <c r="AU25" s="170" t="str">
        <f t="shared" si="24"/>
        <v/>
      </c>
      <c r="AV25" s="171"/>
      <c r="AW25" s="172" t="str">
        <f t="shared" si="22"/>
        <v/>
      </c>
      <c r="AX25" s="173"/>
      <c r="AY25" s="80"/>
      <c r="AZ25" s="81"/>
      <c r="BA25" s="81"/>
      <c r="BB25" s="81"/>
      <c r="BC25" s="81"/>
      <c r="BD25" s="82"/>
    </row>
    <row r="26" spans="2:56" ht="39.950000000000003" customHeight="1">
      <c r="B26" s="29">
        <f t="shared" si="23"/>
        <v>15</v>
      </c>
      <c r="C26" s="160"/>
      <c r="D26" s="161"/>
      <c r="E26" s="162"/>
      <c r="F26" s="163"/>
      <c r="G26" s="164"/>
      <c r="H26" s="165"/>
      <c r="I26" s="165"/>
      <c r="J26" s="165"/>
      <c r="K26" s="166"/>
      <c r="L26" s="68"/>
      <c r="M26" s="69"/>
      <c r="N26" s="69"/>
      <c r="O26" s="70"/>
      <c r="P26" s="74"/>
      <c r="Q26" s="75"/>
      <c r="R26" s="75"/>
      <c r="S26" s="75"/>
      <c r="T26" s="75"/>
      <c r="U26" s="75"/>
      <c r="V26" s="76"/>
      <c r="W26" s="74"/>
      <c r="X26" s="75"/>
      <c r="Y26" s="75"/>
      <c r="Z26" s="75"/>
      <c r="AA26" s="75"/>
      <c r="AB26" s="75"/>
      <c r="AC26" s="76"/>
      <c r="AD26" s="74"/>
      <c r="AE26" s="75"/>
      <c r="AF26" s="75"/>
      <c r="AG26" s="75"/>
      <c r="AH26" s="75"/>
      <c r="AI26" s="75"/>
      <c r="AJ26" s="76"/>
      <c r="AK26" s="74"/>
      <c r="AL26" s="75"/>
      <c r="AM26" s="75"/>
      <c r="AN26" s="75"/>
      <c r="AO26" s="75"/>
      <c r="AP26" s="75"/>
      <c r="AQ26" s="76"/>
      <c r="AR26" s="74"/>
      <c r="AS26" s="75"/>
      <c r="AT26" s="76"/>
      <c r="AU26" s="170" t="str">
        <f t="shared" si="24"/>
        <v/>
      </c>
      <c r="AV26" s="171"/>
      <c r="AW26" s="172" t="str">
        <f t="shared" si="22"/>
        <v/>
      </c>
      <c r="AX26" s="173"/>
      <c r="AY26" s="80"/>
      <c r="AZ26" s="81"/>
      <c r="BA26" s="81"/>
      <c r="BB26" s="81"/>
      <c r="BC26" s="81"/>
      <c r="BD26" s="82"/>
    </row>
    <row r="27" spans="2:56" ht="39.950000000000003" customHeight="1">
      <c r="B27" s="29">
        <f t="shared" si="23"/>
        <v>16</v>
      </c>
      <c r="C27" s="160"/>
      <c r="D27" s="161"/>
      <c r="E27" s="162"/>
      <c r="F27" s="163"/>
      <c r="G27" s="164"/>
      <c r="H27" s="165"/>
      <c r="I27" s="165"/>
      <c r="J27" s="165"/>
      <c r="K27" s="166"/>
      <c r="L27" s="68"/>
      <c r="M27" s="69"/>
      <c r="N27" s="69"/>
      <c r="O27" s="70"/>
      <c r="P27" s="74"/>
      <c r="Q27" s="75"/>
      <c r="R27" s="75"/>
      <c r="S27" s="75"/>
      <c r="T27" s="75"/>
      <c r="U27" s="75"/>
      <c r="V27" s="76"/>
      <c r="W27" s="74"/>
      <c r="X27" s="75"/>
      <c r="Y27" s="75"/>
      <c r="Z27" s="75"/>
      <c r="AA27" s="75"/>
      <c r="AB27" s="75"/>
      <c r="AC27" s="76"/>
      <c r="AD27" s="74"/>
      <c r="AE27" s="75"/>
      <c r="AF27" s="75"/>
      <c r="AG27" s="75"/>
      <c r="AH27" s="75"/>
      <c r="AI27" s="75"/>
      <c r="AJ27" s="76"/>
      <c r="AK27" s="74"/>
      <c r="AL27" s="75"/>
      <c r="AM27" s="75"/>
      <c r="AN27" s="75"/>
      <c r="AO27" s="75"/>
      <c r="AP27" s="75"/>
      <c r="AQ27" s="76"/>
      <c r="AR27" s="74"/>
      <c r="AS27" s="75"/>
      <c r="AT27" s="76"/>
      <c r="AU27" s="170" t="str">
        <f t="shared" ref="AU27:AU32" si="25">IF($AZ$3="４週",SUM(P27:AQ27),IF($AZ$3="暦月",SUM(P27:AT27),""))</f>
        <v/>
      </c>
      <c r="AV27" s="171"/>
      <c r="AW27" s="172" t="str">
        <f t="shared" ref="AW27:AW32" si="26">IF($AZ$3="４週",AU27/4,IF($AZ$3="暦月",AU27/($AZ$6/7),""))</f>
        <v/>
      </c>
      <c r="AX27" s="173"/>
      <c r="AY27" s="80"/>
      <c r="AZ27" s="81"/>
      <c r="BA27" s="81"/>
      <c r="BB27" s="81"/>
      <c r="BC27" s="81"/>
      <c r="BD27" s="82"/>
    </row>
    <row r="28" spans="2:56" ht="39.950000000000003" customHeight="1">
      <c r="B28" s="29">
        <f t="shared" si="23"/>
        <v>17</v>
      </c>
      <c r="C28" s="160"/>
      <c r="D28" s="161"/>
      <c r="E28" s="162"/>
      <c r="F28" s="163"/>
      <c r="G28" s="164"/>
      <c r="H28" s="165"/>
      <c r="I28" s="165"/>
      <c r="J28" s="165"/>
      <c r="K28" s="166"/>
      <c r="L28" s="68"/>
      <c r="M28" s="69"/>
      <c r="N28" s="69"/>
      <c r="O28" s="70"/>
      <c r="P28" s="74"/>
      <c r="Q28" s="75"/>
      <c r="R28" s="75"/>
      <c r="S28" s="75"/>
      <c r="T28" s="75"/>
      <c r="U28" s="75"/>
      <c r="V28" s="76"/>
      <c r="W28" s="74"/>
      <c r="X28" s="75"/>
      <c r="Y28" s="75"/>
      <c r="Z28" s="75"/>
      <c r="AA28" s="75"/>
      <c r="AB28" s="75"/>
      <c r="AC28" s="76"/>
      <c r="AD28" s="74"/>
      <c r="AE28" s="75"/>
      <c r="AF28" s="75"/>
      <c r="AG28" s="75"/>
      <c r="AH28" s="75"/>
      <c r="AI28" s="75"/>
      <c r="AJ28" s="76"/>
      <c r="AK28" s="74"/>
      <c r="AL28" s="75"/>
      <c r="AM28" s="75"/>
      <c r="AN28" s="75"/>
      <c r="AO28" s="75"/>
      <c r="AP28" s="75"/>
      <c r="AQ28" s="76"/>
      <c r="AR28" s="74"/>
      <c r="AS28" s="75"/>
      <c r="AT28" s="76"/>
      <c r="AU28" s="170" t="str">
        <f t="shared" si="25"/>
        <v/>
      </c>
      <c r="AV28" s="171"/>
      <c r="AW28" s="172" t="str">
        <f t="shared" si="26"/>
        <v/>
      </c>
      <c r="AX28" s="173"/>
      <c r="AY28" s="80"/>
      <c r="AZ28" s="81"/>
      <c r="BA28" s="81"/>
      <c r="BB28" s="81"/>
      <c r="BC28" s="81"/>
      <c r="BD28" s="82"/>
    </row>
    <row r="29" spans="2:56" ht="39.950000000000003" customHeight="1">
      <c r="B29" s="29">
        <f t="shared" si="23"/>
        <v>18</v>
      </c>
      <c r="C29" s="160"/>
      <c r="D29" s="161"/>
      <c r="E29" s="162"/>
      <c r="F29" s="163"/>
      <c r="G29" s="164"/>
      <c r="H29" s="165"/>
      <c r="I29" s="165"/>
      <c r="J29" s="165"/>
      <c r="K29" s="166"/>
      <c r="L29" s="68"/>
      <c r="M29" s="69"/>
      <c r="N29" s="69"/>
      <c r="O29" s="70"/>
      <c r="P29" s="74"/>
      <c r="Q29" s="75"/>
      <c r="R29" s="75"/>
      <c r="S29" s="75"/>
      <c r="T29" s="75"/>
      <c r="U29" s="75"/>
      <c r="V29" s="76"/>
      <c r="W29" s="74"/>
      <c r="X29" s="75"/>
      <c r="Y29" s="75"/>
      <c r="Z29" s="75"/>
      <c r="AA29" s="75"/>
      <c r="AB29" s="75"/>
      <c r="AC29" s="76"/>
      <c r="AD29" s="74"/>
      <c r="AE29" s="75"/>
      <c r="AF29" s="75"/>
      <c r="AG29" s="75"/>
      <c r="AH29" s="75"/>
      <c r="AI29" s="75"/>
      <c r="AJ29" s="76"/>
      <c r="AK29" s="74"/>
      <c r="AL29" s="75"/>
      <c r="AM29" s="75"/>
      <c r="AN29" s="75"/>
      <c r="AO29" s="75"/>
      <c r="AP29" s="75"/>
      <c r="AQ29" s="76"/>
      <c r="AR29" s="74"/>
      <c r="AS29" s="75"/>
      <c r="AT29" s="76"/>
      <c r="AU29" s="170" t="str">
        <f t="shared" si="25"/>
        <v/>
      </c>
      <c r="AV29" s="171"/>
      <c r="AW29" s="172" t="str">
        <f t="shared" si="26"/>
        <v/>
      </c>
      <c r="AX29" s="173"/>
      <c r="AY29" s="80"/>
      <c r="AZ29" s="81"/>
      <c r="BA29" s="81"/>
      <c r="BB29" s="81"/>
      <c r="BC29" s="81"/>
      <c r="BD29" s="82"/>
    </row>
    <row r="30" spans="2:56" ht="39.950000000000003" customHeight="1">
      <c r="B30" s="29">
        <f t="shared" si="23"/>
        <v>19</v>
      </c>
      <c r="C30" s="160"/>
      <c r="D30" s="161"/>
      <c r="E30" s="162"/>
      <c r="F30" s="163"/>
      <c r="G30" s="164"/>
      <c r="H30" s="165"/>
      <c r="I30" s="165"/>
      <c r="J30" s="165"/>
      <c r="K30" s="166"/>
      <c r="L30" s="167"/>
      <c r="M30" s="168"/>
      <c r="N30" s="168"/>
      <c r="O30" s="169"/>
      <c r="P30" s="74"/>
      <c r="Q30" s="75"/>
      <c r="R30" s="75"/>
      <c r="S30" s="75"/>
      <c r="T30" s="75"/>
      <c r="U30" s="75"/>
      <c r="V30" s="76"/>
      <c r="W30" s="74"/>
      <c r="X30" s="75"/>
      <c r="Y30" s="75"/>
      <c r="Z30" s="75"/>
      <c r="AA30" s="75"/>
      <c r="AB30" s="75"/>
      <c r="AC30" s="76"/>
      <c r="AD30" s="74"/>
      <c r="AE30" s="75"/>
      <c r="AF30" s="75"/>
      <c r="AG30" s="75"/>
      <c r="AH30" s="75"/>
      <c r="AI30" s="75"/>
      <c r="AJ30" s="76"/>
      <c r="AK30" s="74"/>
      <c r="AL30" s="75"/>
      <c r="AM30" s="75"/>
      <c r="AN30" s="75"/>
      <c r="AO30" s="75"/>
      <c r="AP30" s="75"/>
      <c r="AQ30" s="76"/>
      <c r="AR30" s="74"/>
      <c r="AS30" s="75"/>
      <c r="AT30" s="76"/>
      <c r="AU30" s="170" t="str">
        <f t="shared" si="25"/>
        <v/>
      </c>
      <c r="AV30" s="171"/>
      <c r="AW30" s="172" t="str">
        <f t="shared" si="26"/>
        <v/>
      </c>
      <c r="AX30" s="173"/>
      <c r="AY30" s="174"/>
      <c r="AZ30" s="175"/>
      <c r="BA30" s="175"/>
      <c r="BB30" s="175"/>
      <c r="BC30" s="175"/>
      <c r="BD30" s="176"/>
    </row>
    <row r="31" spans="2:56" ht="39.950000000000003" customHeight="1">
      <c r="B31" s="29">
        <f t="shared" si="23"/>
        <v>20</v>
      </c>
      <c r="C31" s="160"/>
      <c r="D31" s="161"/>
      <c r="E31" s="181"/>
      <c r="F31" s="182"/>
      <c r="G31" s="164"/>
      <c r="H31" s="165"/>
      <c r="I31" s="165"/>
      <c r="J31" s="165"/>
      <c r="K31" s="166"/>
      <c r="L31" s="167"/>
      <c r="M31" s="168"/>
      <c r="N31" s="168"/>
      <c r="O31" s="169"/>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170" t="str">
        <f t="shared" si="25"/>
        <v/>
      </c>
      <c r="AV31" s="171"/>
      <c r="AW31" s="172" t="str">
        <f t="shared" si="26"/>
        <v/>
      </c>
      <c r="AX31" s="173"/>
      <c r="AY31" s="174"/>
      <c r="AZ31" s="175"/>
      <c r="BA31" s="175"/>
      <c r="BB31" s="175"/>
      <c r="BC31" s="175"/>
      <c r="BD31" s="176"/>
    </row>
    <row r="32" spans="2:56" ht="39.950000000000003" customHeight="1" thickBot="1">
      <c r="B32" s="30">
        <f t="shared" si="23"/>
        <v>21</v>
      </c>
      <c r="C32" s="186"/>
      <c r="D32" s="187"/>
      <c r="E32" s="188"/>
      <c r="F32" s="189"/>
      <c r="G32" s="190"/>
      <c r="H32" s="191"/>
      <c r="I32" s="191"/>
      <c r="J32" s="191"/>
      <c r="K32" s="192"/>
      <c r="L32" s="193"/>
      <c r="M32" s="194"/>
      <c r="N32" s="194"/>
      <c r="O32" s="195"/>
      <c r="P32" s="77"/>
      <c r="Q32" s="78"/>
      <c r="R32" s="78"/>
      <c r="S32" s="78"/>
      <c r="T32" s="78"/>
      <c r="U32" s="78"/>
      <c r="V32" s="79"/>
      <c r="W32" s="77"/>
      <c r="X32" s="78"/>
      <c r="Y32" s="78"/>
      <c r="Z32" s="78"/>
      <c r="AA32" s="78"/>
      <c r="AB32" s="78"/>
      <c r="AC32" s="79"/>
      <c r="AD32" s="77"/>
      <c r="AE32" s="78"/>
      <c r="AF32" s="78"/>
      <c r="AG32" s="78"/>
      <c r="AH32" s="78"/>
      <c r="AI32" s="78"/>
      <c r="AJ32" s="79"/>
      <c r="AK32" s="77"/>
      <c r="AL32" s="78"/>
      <c r="AM32" s="78"/>
      <c r="AN32" s="78"/>
      <c r="AO32" s="78"/>
      <c r="AP32" s="78"/>
      <c r="AQ32" s="79"/>
      <c r="AR32" s="77"/>
      <c r="AS32" s="78"/>
      <c r="AT32" s="79"/>
      <c r="AU32" s="196" t="str">
        <f t="shared" si="25"/>
        <v/>
      </c>
      <c r="AV32" s="197"/>
      <c r="AW32" s="198" t="str">
        <f t="shared" si="26"/>
        <v/>
      </c>
      <c r="AX32" s="199"/>
      <c r="AY32" s="183"/>
      <c r="AZ32" s="184"/>
      <c r="BA32" s="184"/>
      <c r="BB32" s="184"/>
      <c r="BC32" s="184"/>
      <c r="BD32" s="185"/>
    </row>
    <row r="33" spans="3:58" ht="20.25" customHeight="1">
      <c r="C33" s="25"/>
      <c r="D33" s="26"/>
      <c r="E33" s="27"/>
      <c r="AC33" s="24"/>
    </row>
    <row r="34" spans="3:58" s="5" customFormat="1" ht="24.95" customHeight="1">
      <c r="C34" s="6"/>
      <c r="D34" s="6"/>
      <c r="AE34" s="40" t="s">
        <v>5</v>
      </c>
      <c r="AF34" s="119" t="s">
        <v>6</v>
      </c>
      <c r="AG34" s="119"/>
      <c r="AH34" s="119"/>
      <c r="AI34" s="119"/>
      <c r="AJ34" s="119"/>
      <c r="AK34" s="41"/>
      <c r="AL34" s="42"/>
      <c r="AM34" s="42"/>
      <c r="AS34" s="202" t="s">
        <v>145</v>
      </c>
      <c r="AT34" s="203"/>
      <c r="AU34" s="203"/>
      <c r="AV34" s="203"/>
      <c r="AW34" s="203"/>
      <c r="AX34" s="203"/>
      <c r="AY34" s="203"/>
      <c r="AZ34" s="203"/>
      <c r="BA34" s="203"/>
      <c r="BB34" s="203"/>
      <c r="BC34" s="204"/>
      <c r="BF34" s="42"/>
    </row>
    <row r="35" spans="3:58" s="5" customFormat="1" ht="24.95" customHeight="1">
      <c r="C35" s="6"/>
      <c r="D35" s="6"/>
      <c r="U35" s="6"/>
      <c r="AE35" s="43" t="s">
        <v>1</v>
      </c>
      <c r="AF35" s="119" t="s">
        <v>24</v>
      </c>
      <c r="AG35" s="119"/>
      <c r="AH35" s="119"/>
      <c r="AI35" s="119"/>
      <c r="AJ35" s="119"/>
      <c r="AK35" s="41"/>
      <c r="AL35" s="42"/>
      <c r="AM35" s="42"/>
      <c r="AS35" s="205" t="s">
        <v>137</v>
      </c>
      <c r="AT35" s="205"/>
      <c r="AU35" s="3"/>
      <c r="AV35" s="205" t="s">
        <v>138</v>
      </c>
      <c r="AW35" s="205"/>
      <c r="AX35" s="206" t="s">
        <v>139</v>
      </c>
      <c r="AY35" s="206"/>
      <c r="AZ35" s="206"/>
      <c r="BA35" s="206"/>
      <c r="BB35" s="205" t="s">
        <v>140</v>
      </c>
      <c r="BC35" s="205"/>
      <c r="BF35" s="42"/>
    </row>
    <row r="36" spans="3:58" s="5" customFormat="1" ht="24.95" customHeight="1">
      <c r="C36" s="41"/>
      <c r="D36" s="41"/>
      <c r="E36" s="41"/>
      <c r="F36" s="41"/>
      <c r="G36" s="41"/>
      <c r="H36" s="41"/>
      <c r="I36" s="41"/>
      <c r="J36" s="41"/>
      <c r="K36" s="41"/>
      <c r="L36" s="41"/>
      <c r="M36" s="41"/>
      <c r="N36" s="41"/>
      <c r="O36" s="41"/>
      <c r="P36" s="41"/>
      <c r="Q36" s="41"/>
      <c r="R36" s="41"/>
      <c r="S36" s="41"/>
      <c r="T36" s="41"/>
      <c r="U36" s="42"/>
      <c r="V36" s="42"/>
      <c r="W36" s="41"/>
      <c r="X36" s="41"/>
      <c r="Y36" s="41"/>
      <c r="Z36" s="41"/>
      <c r="AA36" s="41"/>
      <c r="AB36" s="41"/>
      <c r="AC36" s="41"/>
      <c r="AD36" s="41"/>
      <c r="AE36" s="43" t="s">
        <v>2</v>
      </c>
      <c r="AF36" s="119" t="s">
        <v>25</v>
      </c>
      <c r="AG36" s="119"/>
      <c r="AH36" s="119"/>
      <c r="AI36" s="119"/>
      <c r="AJ36" s="119"/>
      <c r="AK36" s="41"/>
      <c r="AL36" s="42"/>
      <c r="AM36" s="42"/>
      <c r="AS36" s="115"/>
      <c r="AT36" s="115"/>
      <c r="AU36" s="105" t="s">
        <v>141</v>
      </c>
      <c r="AV36" s="116"/>
      <c r="AW36" s="116"/>
      <c r="AX36" s="106" t="s">
        <v>142</v>
      </c>
      <c r="AY36" s="117">
        <v>0</v>
      </c>
      <c r="AZ36" s="117"/>
      <c r="BA36" s="107" t="s">
        <v>0</v>
      </c>
      <c r="BB36" s="118" t="str">
        <f>IF(OR(AS36="",AV36=""),"",(AV36+IF(AS36&gt;AV36,1,0)-AS36-AY36)*24)</f>
        <v/>
      </c>
      <c r="BC36" s="118"/>
      <c r="BF36" s="42"/>
    </row>
    <row r="37" spans="3:58" s="5" customFormat="1" ht="24.95" customHeight="1">
      <c r="AE37" s="43" t="s">
        <v>3</v>
      </c>
      <c r="AF37" s="119" t="s">
        <v>26</v>
      </c>
      <c r="AG37" s="119"/>
      <c r="AH37" s="119"/>
      <c r="AI37" s="119"/>
      <c r="AJ37" s="119"/>
      <c r="AS37" s="115"/>
      <c r="AT37" s="115"/>
      <c r="AU37" s="105" t="s">
        <v>141</v>
      </c>
      <c r="AV37" s="116"/>
      <c r="AW37" s="116"/>
      <c r="AX37" s="106" t="s">
        <v>142</v>
      </c>
      <c r="AY37" s="117">
        <v>0</v>
      </c>
      <c r="AZ37" s="117"/>
      <c r="BA37" s="107" t="s">
        <v>0</v>
      </c>
      <c r="BB37" s="118" t="str">
        <f t="shared" ref="BB37:BB40" si="27">IF(OR(AS37="",AV37=""),"",(AV37+IF(AS37&gt;AV37,1,0)-AS37-AY37)*24)</f>
        <v/>
      </c>
      <c r="BC37" s="118"/>
    </row>
    <row r="38" spans="3:58" s="5" customFormat="1" ht="24.95" customHeight="1">
      <c r="AE38" s="43" t="s">
        <v>4</v>
      </c>
      <c r="AF38" s="119" t="s">
        <v>37</v>
      </c>
      <c r="AG38" s="119"/>
      <c r="AH38" s="119"/>
      <c r="AI38" s="119"/>
      <c r="AJ38" s="119"/>
      <c r="AS38" s="115"/>
      <c r="AT38" s="115"/>
      <c r="AU38" s="105" t="s">
        <v>141</v>
      </c>
      <c r="AV38" s="116"/>
      <c r="AW38" s="116"/>
      <c r="AX38" s="106" t="s">
        <v>142</v>
      </c>
      <c r="AY38" s="117">
        <v>0</v>
      </c>
      <c r="AZ38" s="117"/>
      <c r="BA38" s="107" t="s">
        <v>0</v>
      </c>
      <c r="BB38" s="118" t="str">
        <f t="shared" si="27"/>
        <v/>
      </c>
      <c r="BC38" s="118"/>
    </row>
    <row r="39" spans="3:58" s="5" customFormat="1" ht="24.95" customHeight="1">
      <c r="AS39" s="115"/>
      <c r="AT39" s="115"/>
      <c r="AU39" s="105" t="s">
        <v>141</v>
      </c>
      <c r="AV39" s="116"/>
      <c r="AW39" s="116"/>
      <c r="AX39" s="106" t="s">
        <v>142</v>
      </c>
      <c r="AY39" s="117">
        <v>0</v>
      </c>
      <c r="AZ39" s="117"/>
      <c r="BA39" s="107" t="s">
        <v>0</v>
      </c>
      <c r="BB39" s="118" t="str">
        <f t="shared" si="27"/>
        <v/>
      </c>
      <c r="BC39" s="118"/>
    </row>
    <row r="40" spans="3:58" s="5" customFormat="1" ht="24.95" customHeight="1">
      <c r="AS40" s="115"/>
      <c r="AT40" s="115"/>
      <c r="AU40" s="105" t="s">
        <v>141</v>
      </c>
      <c r="AV40" s="116"/>
      <c r="AW40" s="116"/>
      <c r="AX40" s="106" t="s">
        <v>142</v>
      </c>
      <c r="AY40" s="117">
        <v>0</v>
      </c>
      <c r="AZ40" s="117"/>
      <c r="BA40" s="107" t="s">
        <v>0</v>
      </c>
      <c r="BB40" s="118" t="str">
        <f t="shared" si="27"/>
        <v/>
      </c>
      <c r="BC40" s="118"/>
    </row>
    <row r="41" spans="3:58" s="5" customFormat="1" ht="24.95" customHeight="1">
      <c r="AS41" s="39"/>
      <c r="AT41" s="39"/>
      <c r="AU41" s="108"/>
      <c r="AV41" s="108"/>
      <c r="AW41" s="39"/>
      <c r="AX41" s="39"/>
      <c r="AY41" s="39"/>
      <c r="AZ41" s="3"/>
      <c r="BA41" s="3"/>
      <c r="BB41" s="3"/>
      <c r="BC41" s="3"/>
    </row>
    <row r="42" spans="3:58" ht="20.25" customHeight="1">
      <c r="AS42" s="109"/>
      <c r="AT42" s="109" t="s">
        <v>143</v>
      </c>
      <c r="AU42" s="109"/>
      <c r="AV42" s="109"/>
      <c r="AW42" s="109"/>
      <c r="AX42" s="109"/>
      <c r="AY42" s="109"/>
      <c r="AZ42" s="109"/>
      <c r="BA42" s="109"/>
      <c r="BC42" s="109"/>
    </row>
    <row r="43" spans="3:58" ht="20.25" customHeight="1">
      <c r="AS43" s="109"/>
      <c r="AT43" s="109" t="s">
        <v>144</v>
      </c>
      <c r="AU43" s="109"/>
      <c r="AV43" s="109"/>
      <c r="AW43" s="109"/>
      <c r="AX43" s="109"/>
      <c r="AY43" s="109"/>
      <c r="AZ43" s="109"/>
      <c r="BA43" s="109"/>
      <c r="BB43" s="109"/>
    </row>
  </sheetData>
  <sheetProtection insertRows="0"/>
  <mergeCells count="186">
    <mergeCell ref="AZ6:BA6"/>
    <mergeCell ref="AV35:AW35"/>
    <mergeCell ref="AX35:BA35"/>
    <mergeCell ref="BB35:BC35"/>
    <mergeCell ref="AS36:AT36"/>
    <mergeCell ref="AV36:AW36"/>
    <mergeCell ref="AY36:AZ36"/>
    <mergeCell ref="BB36:BC36"/>
    <mergeCell ref="AY40:AZ40"/>
    <mergeCell ref="BB40:BC40"/>
    <mergeCell ref="AY37:AZ37"/>
    <mergeCell ref="BB37:BC37"/>
    <mergeCell ref="AS38:AT38"/>
    <mergeCell ref="AV38:AW38"/>
    <mergeCell ref="AY38:AZ38"/>
    <mergeCell ref="BB38:BC38"/>
    <mergeCell ref="AS39:AT39"/>
    <mergeCell ref="AV39:AW39"/>
    <mergeCell ref="AY39:AZ39"/>
    <mergeCell ref="BB39:BC39"/>
    <mergeCell ref="AS40:AT40"/>
    <mergeCell ref="AV40:AW40"/>
    <mergeCell ref="AS37:AT37"/>
    <mergeCell ref="AV37:AW37"/>
    <mergeCell ref="AU21:AV21"/>
    <mergeCell ref="AW21:AX21"/>
    <mergeCell ref="AU22:AV22"/>
    <mergeCell ref="AW22:AX22"/>
    <mergeCell ref="AY13:BD13"/>
    <mergeCell ref="AM1:BA1"/>
    <mergeCell ref="X2:Y2"/>
    <mergeCell ref="AB2:AC2"/>
    <mergeCell ref="AY8:BD12"/>
    <mergeCell ref="AM2:BA2"/>
    <mergeCell ref="AV5:AW5"/>
    <mergeCell ref="AZ5:BA5"/>
    <mergeCell ref="W9:AC9"/>
    <mergeCell ref="AD9:AJ9"/>
    <mergeCell ref="P8:AT8"/>
    <mergeCell ref="U2:V2"/>
    <mergeCell ref="AZ3:BC3"/>
    <mergeCell ref="AZ4:BC4"/>
    <mergeCell ref="AK9:AQ9"/>
    <mergeCell ref="AR9:AT9"/>
    <mergeCell ref="AU8:AV12"/>
    <mergeCell ref="AW8:AX12"/>
    <mergeCell ref="AY14:BD14"/>
    <mergeCell ref="AY15:BD15"/>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C13:D13"/>
    <mergeCell ref="E13:F13"/>
    <mergeCell ref="G13:K13"/>
    <mergeCell ref="C14:D14"/>
    <mergeCell ref="L13:O13"/>
    <mergeCell ref="L14:O14"/>
    <mergeCell ref="C15:D15"/>
    <mergeCell ref="L15:O15"/>
    <mergeCell ref="C16:D16"/>
    <mergeCell ref="L16:O16"/>
    <mergeCell ref="E14:F14"/>
    <mergeCell ref="G14:K14"/>
    <mergeCell ref="E15:F15"/>
    <mergeCell ref="G15:K15"/>
    <mergeCell ref="E16:F16"/>
    <mergeCell ref="G16:K16"/>
    <mergeCell ref="G17:K17"/>
    <mergeCell ref="E18:F18"/>
    <mergeCell ref="G18:K18"/>
    <mergeCell ref="C19:D19"/>
    <mergeCell ref="E19:F19"/>
    <mergeCell ref="G19:K19"/>
    <mergeCell ref="L19:O19"/>
    <mergeCell ref="C20:D20"/>
    <mergeCell ref="E20:F20"/>
    <mergeCell ref="G20:K20"/>
    <mergeCell ref="L20:O20"/>
    <mergeCell ref="C17:D17"/>
    <mergeCell ref="L17:O17"/>
    <mergeCell ref="C18:D18"/>
    <mergeCell ref="L18:O18"/>
    <mergeCell ref="E17:F17"/>
    <mergeCell ref="C27:D27"/>
    <mergeCell ref="C28:D28"/>
    <mergeCell ref="C29:D29"/>
    <mergeCell ref="G27:K27"/>
    <mergeCell ref="G28:K28"/>
    <mergeCell ref="C24:D24"/>
    <mergeCell ref="E24:F24"/>
    <mergeCell ref="G24:K24"/>
    <mergeCell ref="C25:D25"/>
    <mergeCell ref="G29:K29"/>
    <mergeCell ref="C26:D26"/>
    <mergeCell ref="E26:F26"/>
    <mergeCell ref="G26:K26"/>
    <mergeCell ref="E25:F25"/>
    <mergeCell ref="G25:K25"/>
    <mergeCell ref="E27:F27"/>
    <mergeCell ref="E28:F28"/>
    <mergeCell ref="E29:F29"/>
    <mergeCell ref="C21:D21"/>
    <mergeCell ref="E21:F21"/>
    <mergeCell ref="G21:K21"/>
    <mergeCell ref="L21:O21"/>
    <mergeCell ref="C22:D22"/>
    <mergeCell ref="E22:F22"/>
    <mergeCell ref="G22:K22"/>
    <mergeCell ref="L22:O22"/>
    <mergeCell ref="E23:F23"/>
    <mergeCell ref="G23:K23"/>
    <mergeCell ref="L23:O23"/>
    <mergeCell ref="C23:D23"/>
    <mergeCell ref="AU24:AV24"/>
    <mergeCell ref="AW24:AX24"/>
    <mergeCell ref="AU30:AV30"/>
    <mergeCell ref="L32:O32"/>
    <mergeCell ref="AU32:AV32"/>
    <mergeCell ref="AW32:AX32"/>
    <mergeCell ref="AW27:AX27"/>
    <mergeCell ref="AU28:AV28"/>
    <mergeCell ref="AW28:AX28"/>
    <mergeCell ref="AU29:AV29"/>
    <mergeCell ref="AW29:AX29"/>
    <mergeCell ref="L24:O24"/>
    <mergeCell ref="AU25:AV25"/>
    <mergeCell ref="AW25:AX25"/>
    <mergeCell ref="AU26:AV26"/>
    <mergeCell ref="AU27:AV27"/>
    <mergeCell ref="AU31:AV31"/>
    <mergeCell ref="AW31:AX31"/>
    <mergeCell ref="AW26:AX26"/>
    <mergeCell ref="AY16:BD16"/>
    <mergeCell ref="AY17:BD17"/>
    <mergeCell ref="AY18:BD18"/>
    <mergeCell ref="AY19:BD19"/>
    <mergeCell ref="AY20:BD20"/>
    <mergeCell ref="AY21:BD21"/>
    <mergeCell ref="AY24:BD24"/>
    <mergeCell ref="AY22:BD22"/>
    <mergeCell ref="AY23:BD23"/>
    <mergeCell ref="AF36:AJ36"/>
    <mergeCell ref="AF37:AJ37"/>
    <mergeCell ref="AF38:AJ38"/>
    <mergeCell ref="AY32:BD32"/>
    <mergeCell ref="C30:D30"/>
    <mergeCell ref="E30:F30"/>
    <mergeCell ref="G30:K30"/>
    <mergeCell ref="L30:O30"/>
    <mergeCell ref="AB5:AE5"/>
    <mergeCell ref="AF5:AG5"/>
    <mergeCell ref="AF34:AJ34"/>
    <mergeCell ref="AF35:AJ35"/>
    <mergeCell ref="C32:D32"/>
    <mergeCell ref="E32:F32"/>
    <mergeCell ref="G32:K32"/>
    <mergeCell ref="C31:D31"/>
    <mergeCell ref="E31:F31"/>
    <mergeCell ref="G31:K31"/>
    <mergeCell ref="L31:O31"/>
    <mergeCell ref="AY30:BD30"/>
    <mergeCell ref="AY31:BD31"/>
    <mergeCell ref="AW30:AX30"/>
    <mergeCell ref="AS34:BC34"/>
    <mergeCell ref="AS35:AT35"/>
  </mergeCells>
  <phoneticPr fontId="1"/>
  <conditionalFormatting sqref="AU13:AX14">
    <cfRule type="expression" dxfId="6" priority="7">
      <formula>INDIRECT(ADDRESS(ROW(),COLUMN()))=TRUNC(INDIRECT(ADDRESS(ROW(),COLUMN())))</formula>
    </cfRule>
  </conditionalFormatting>
  <conditionalFormatting sqref="AU15:AX27">
    <cfRule type="expression" dxfId="5" priority="6">
      <formula>INDIRECT(ADDRESS(ROW(),COLUMN()))=TRUNC(INDIRECT(ADDRESS(ROW(),COLUMN())))</formula>
    </cfRule>
  </conditionalFormatting>
  <conditionalFormatting sqref="AU28:AX28">
    <cfRule type="expression" dxfId="4" priority="5">
      <formula>INDIRECT(ADDRESS(ROW(),COLUMN()))=TRUNC(INDIRECT(ADDRESS(ROW(),COLUMN())))</formula>
    </cfRule>
  </conditionalFormatting>
  <conditionalFormatting sqref="AU29:AX29">
    <cfRule type="expression" dxfId="3" priority="4">
      <formula>INDIRECT(ADDRESS(ROW(),COLUMN()))=TRUNC(INDIRECT(ADDRESS(ROW(),COLUMN())))</formula>
    </cfRule>
  </conditionalFormatting>
  <conditionalFormatting sqref="AU30:AX30">
    <cfRule type="expression" dxfId="2" priority="3">
      <formula>INDIRECT(ADDRESS(ROW(),COLUMN()))=TRUNC(INDIRECT(ADDRESS(ROW(),COLUMN())))</formula>
    </cfRule>
  </conditionalFormatting>
  <conditionalFormatting sqref="AU31:AX31">
    <cfRule type="expression" dxfId="1" priority="2">
      <formula>INDIRECT(ADDRESS(ROW(),COLUMN()))=TRUNC(INDIRECT(ADDRESS(ROW(),COLUMN())))</formula>
    </cfRule>
  </conditionalFormatting>
  <conditionalFormatting sqref="AU32:AX32">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2">
      <formula1>INDIRECT(C13)</formula1>
    </dataValidation>
    <dataValidation type="list" allowBlank="1" showInputMessage="1" sqref="E13:F32">
      <formula1>"A, B, C, D"</formula1>
    </dataValidation>
    <dataValidation type="list" allowBlank="1" showInputMessage="1" sqref="C13:D32">
      <formula1>職種名</formula1>
    </dataValidation>
    <dataValidation imeMode="off" allowBlank="1" showInputMessage="1" showErrorMessage="1" sqref="P13:AT32 U2:V2 AB2:AC2 AF5:AG5 AS36:AT40 AV36:AW40 AY36:AZ40"/>
    <dataValidation imeMode="on" allowBlank="1" showInputMessage="1" showErrorMessage="1" sqref="L13:O32 AY13:BD32 AM2:BA2"/>
    <dataValidation type="decimal" imeMode="off" allowBlank="1" showInputMessage="1" showErrorMessage="1" error="入力可能範囲　32～40" sqref="AV5:AW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ignoredErrors>
    <ignoredError sqref="AY3:AY4" numberStoredAsText="1"/>
    <ignoredError sqref="AS12"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プルダウンリスト!$C$4:$C$5</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zoomScale="90" zoomScaleNormal="90" workbookViewId="0">
      <selection activeCell="D4" sqref="D4"/>
    </sheetView>
  </sheetViews>
  <sheetFormatPr defaultColWidth="9" defaultRowHeight="25.9"/>
  <cols>
    <col min="1" max="1" width="2" style="45" customWidth="1"/>
    <col min="2" max="2" width="7.125" style="45" bestFit="1" customWidth="1"/>
    <col min="3" max="3" width="40.625" style="45" customWidth="1"/>
    <col min="4" max="4" width="52.75" style="45" bestFit="1" customWidth="1"/>
    <col min="5" max="11" width="40.625" style="45" customWidth="1"/>
    <col min="12" max="16384" width="9" style="45"/>
  </cols>
  <sheetData>
    <row r="1" spans="2:11">
      <c r="B1" s="45" t="s">
        <v>52</v>
      </c>
    </row>
    <row r="3" spans="2:11">
      <c r="B3" s="46" t="s">
        <v>22</v>
      </c>
      <c r="C3" s="46" t="s">
        <v>53</v>
      </c>
    </row>
    <row r="4" spans="2:11">
      <c r="B4" s="46">
        <v>1</v>
      </c>
      <c r="C4" s="111" t="s">
        <v>146</v>
      </c>
    </row>
    <row r="5" spans="2:11">
      <c r="B5" s="46">
        <v>2</v>
      </c>
      <c r="C5" s="111" t="s">
        <v>147</v>
      </c>
    </row>
    <row r="7" spans="2:11">
      <c r="B7" s="45" t="s">
        <v>54</v>
      </c>
    </row>
    <row r="8" spans="2:11" ht="26.25" thickBot="1"/>
    <row r="9" spans="2:11" ht="26.25" thickBot="1">
      <c r="B9" s="67" t="s">
        <v>55</v>
      </c>
      <c r="C9" s="48" t="s">
        <v>50</v>
      </c>
      <c r="D9" s="49" t="s">
        <v>84</v>
      </c>
      <c r="E9" s="50" t="s">
        <v>51</v>
      </c>
      <c r="F9" s="49" t="s">
        <v>56</v>
      </c>
      <c r="G9" s="51" t="s">
        <v>56</v>
      </c>
      <c r="H9" s="51" t="s">
        <v>56</v>
      </c>
      <c r="I9" s="51" t="s">
        <v>56</v>
      </c>
      <c r="J9" s="51" t="s">
        <v>56</v>
      </c>
      <c r="K9" s="52" t="s">
        <v>56</v>
      </c>
    </row>
    <row r="10" spans="2:11">
      <c r="B10" s="214" t="s">
        <v>57</v>
      </c>
      <c r="C10" s="83" t="s">
        <v>56</v>
      </c>
      <c r="D10" s="53" t="s">
        <v>58</v>
      </c>
      <c r="E10" s="54" t="s">
        <v>58</v>
      </c>
      <c r="F10" s="54"/>
      <c r="G10" s="55"/>
      <c r="H10" s="55"/>
      <c r="I10" s="55"/>
      <c r="J10" s="55"/>
      <c r="K10" s="56"/>
    </row>
    <row r="11" spans="2:11">
      <c r="B11" s="214"/>
      <c r="C11" s="57" t="s">
        <v>58</v>
      </c>
      <c r="D11" s="58" t="s">
        <v>59</v>
      </c>
      <c r="E11" s="59" t="s">
        <v>60</v>
      </c>
      <c r="F11" s="59"/>
      <c r="G11" s="47"/>
      <c r="H11" s="47"/>
      <c r="I11" s="47"/>
      <c r="J11" s="47"/>
      <c r="K11" s="60"/>
    </row>
    <row r="12" spans="2:11">
      <c r="B12" s="214"/>
      <c r="C12" s="58" t="s">
        <v>59</v>
      </c>
      <c r="D12" s="61" t="s">
        <v>61</v>
      </c>
      <c r="E12" s="62" t="s">
        <v>62</v>
      </c>
      <c r="F12" s="62"/>
      <c r="G12" s="47"/>
      <c r="H12" s="47"/>
      <c r="I12" s="47"/>
      <c r="J12" s="47"/>
      <c r="K12" s="60"/>
    </row>
    <row r="13" spans="2:11">
      <c r="B13" s="214"/>
      <c r="C13" s="61" t="s">
        <v>61</v>
      </c>
      <c r="D13" s="61" t="s">
        <v>63</v>
      </c>
      <c r="E13" s="62" t="s">
        <v>64</v>
      </c>
      <c r="F13" s="62"/>
      <c r="G13" s="47"/>
      <c r="H13" s="47"/>
      <c r="I13" s="47"/>
      <c r="J13" s="47"/>
      <c r="K13" s="60"/>
    </row>
    <row r="14" spans="2:11">
      <c r="B14" s="214"/>
      <c r="C14" s="61" t="s">
        <v>63</v>
      </c>
      <c r="D14" s="61" t="s">
        <v>65</v>
      </c>
      <c r="E14" s="62" t="s">
        <v>66</v>
      </c>
      <c r="F14" s="62"/>
      <c r="G14" s="47"/>
      <c r="H14" s="47"/>
      <c r="I14" s="47"/>
      <c r="J14" s="47"/>
      <c r="K14" s="60"/>
    </row>
    <row r="15" spans="2:11">
      <c r="B15" s="214"/>
      <c r="C15" s="61" t="s">
        <v>65</v>
      </c>
      <c r="D15" s="61" t="s">
        <v>67</v>
      </c>
      <c r="E15" s="62" t="s">
        <v>68</v>
      </c>
      <c r="F15" s="62"/>
      <c r="G15" s="47"/>
      <c r="H15" s="47"/>
      <c r="I15" s="47"/>
      <c r="J15" s="47"/>
      <c r="K15" s="60"/>
    </row>
    <row r="16" spans="2:11">
      <c r="B16" s="214"/>
      <c r="C16" s="61" t="s">
        <v>67</v>
      </c>
      <c r="D16" s="61" t="s">
        <v>85</v>
      </c>
      <c r="E16" s="62" t="s">
        <v>69</v>
      </c>
      <c r="F16" s="62"/>
      <c r="G16" s="47"/>
      <c r="H16" s="47"/>
      <c r="I16" s="47"/>
      <c r="J16" s="47"/>
      <c r="K16" s="60"/>
    </row>
    <row r="17" spans="2:11">
      <c r="B17" s="214"/>
      <c r="C17" s="57" t="s">
        <v>56</v>
      </c>
      <c r="D17" s="61" t="s">
        <v>87</v>
      </c>
      <c r="E17" s="62" t="s">
        <v>67</v>
      </c>
      <c r="F17" s="62"/>
      <c r="G17" s="47"/>
      <c r="H17" s="47"/>
      <c r="I17" s="47"/>
      <c r="J17" s="47"/>
      <c r="K17" s="60"/>
    </row>
    <row r="18" spans="2:11">
      <c r="B18" s="214"/>
      <c r="C18" s="57" t="s">
        <v>56</v>
      </c>
      <c r="D18" s="62" t="s">
        <v>89</v>
      </c>
      <c r="E18" s="62" t="s">
        <v>70</v>
      </c>
      <c r="F18" s="62"/>
      <c r="G18" s="47"/>
      <c r="H18" s="47"/>
      <c r="I18" s="47"/>
      <c r="J18" s="47"/>
      <c r="K18" s="60"/>
    </row>
    <row r="19" spans="2:11">
      <c r="B19" s="214"/>
      <c r="C19" s="57" t="s">
        <v>56</v>
      </c>
      <c r="D19" s="61" t="s">
        <v>88</v>
      </c>
      <c r="E19" s="61" t="s">
        <v>87</v>
      </c>
      <c r="F19" s="62"/>
      <c r="G19" s="47"/>
      <c r="H19" s="47"/>
      <c r="I19" s="47"/>
      <c r="J19" s="47"/>
      <c r="K19" s="60"/>
    </row>
    <row r="20" spans="2:11">
      <c r="B20" s="214"/>
      <c r="C20" s="57" t="s">
        <v>56</v>
      </c>
      <c r="D20" s="62" t="s">
        <v>56</v>
      </c>
      <c r="E20" s="62" t="s">
        <v>89</v>
      </c>
      <c r="F20" s="62"/>
      <c r="G20" s="47"/>
      <c r="H20" s="47"/>
      <c r="I20" s="47"/>
      <c r="J20" s="47"/>
      <c r="K20" s="60"/>
    </row>
    <row r="21" spans="2:11">
      <c r="B21" s="214"/>
      <c r="C21" s="57" t="s">
        <v>56</v>
      </c>
      <c r="D21" s="62" t="s">
        <v>56</v>
      </c>
      <c r="E21" s="62" t="s">
        <v>56</v>
      </c>
      <c r="F21" s="62"/>
      <c r="G21" s="47"/>
      <c r="H21" s="47"/>
      <c r="I21" s="47"/>
      <c r="J21" s="47"/>
      <c r="K21" s="60"/>
    </row>
    <row r="22" spans="2:11" ht="26.25" thickBot="1">
      <c r="B22" s="215"/>
      <c r="C22" s="63" t="s">
        <v>56</v>
      </c>
      <c r="D22" s="64" t="s">
        <v>56</v>
      </c>
      <c r="E22" s="65" t="s">
        <v>56</v>
      </c>
      <c r="F22" s="65"/>
      <c r="G22" s="64"/>
      <c r="H22" s="64"/>
      <c r="I22" s="64"/>
      <c r="J22" s="64"/>
      <c r="K22" s="66"/>
    </row>
    <row r="25" spans="2:11">
      <c r="C25" s="45" t="s">
        <v>71</v>
      </c>
    </row>
    <row r="26" spans="2:11">
      <c r="C26" s="45" t="s">
        <v>72</v>
      </c>
    </row>
    <row r="27" spans="2:11">
      <c r="C27" s="45" t="s">
        <v>73</v>
      </c>
    </row>
    <row r="28" spans="2:11">
      <c r="C28" s="45" t="s">
        <v>74</v>
      </c>
    </row>
    <row r="29" spans="2:11">
      <c r="C29" s="45" t="s">
        <v>86</v>
      </c>
    </row>
    <row r="30" spans="2:11">
      <c r="C30" s="45" t="s">
        <v>75</v>
      </c>
    </row>
    <row r="31" spans="2:11">
      <c r="C31" s="45" t="s">
        <v>76</v>
      </c>
    </row>
    <row r="32" spans="2:11">
      <c r="C32" s="45" t="s">
        <v>77</v>
      </c>
    </row>
    <row r="34" spans="3:3">
      <c r="C34" s="45" t="s">
        <v>78</v>
      </c>
    </row>
    <row r="35" spans="3:3">
      <c r="C35" s="45" t="s">
        <v>79</v>
      </c>
    </row>
    <row r="36" spans="3:3">
      <c r="C36" s="45" t="s">
        <v>80</v>
      </c>
    </row>
    <row r="37" spans="3:3">
      <c r="C37" s="45" t="s">
        <v>81</v>
      </c>
    </row>
    <row r="38" spans="3:3">
      <c r="C38" s="45" t="s">
        <v>82</v>
      </c>
    </row>
    <row r="39" spans="3:3">
      <c r="C39" s="45" t="s">
        <v>83</v>
      </c>
    </row>
  </sheetData>
  <mergeCells count="1">
    <mergeCell ref="B10:B2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記入方法</vt:lpstr>
      <vt:lpstr>【記載例】訪問A</vt:lpstr>
      <vt:lpstr>訪問A</vt:lpstr>
      <vt:lpstr>プルダウンリスト</vt:lpstr>
      <vt:lpstr>【記載例】訪問A!Print_Area</vt:lpstr>
      <vt:lpstr>訪問A!Print_Area</vt:lpstr>
      <vt:lpstr>介護福祉士</vt:lpstr>
      <vt:lpstr>管理者</vt:lpstr>
      <vt:lpstr>職種名</vt:lpstr>
      <vt:lpstr>訪問介護員</vt:lpstr>
      <vt:lpstr>訪問事業責任者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2025-03-10T02:24:20Z</dcterms:modified>
</cp:coreProperties>
</file>