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723"/>
  </bookViews>
  <sheets>
    <sheet name="記入方法" sheetId="4" r:id="rId1"/>
    <sheet name="【記載例1】" sheetId="16" r:id="rId2"/>
    <sheet name="【記載例2】" sheetId="10" r:id="rId3"/>
    <sheet name="シフト記号表" sheetId="19" r:id="rId4"/>
    <sheet name="定期巡回・随時対応型" sheetId="20" r:id="rId5"/>
    <sheet name="プルダウン・リスト" sheetId="3" r:id="rId6"/>
  </sheets>
  <definedNames>
    <definedName name="【記載例】シフト記号" localSheetId="3">シフト記号表!$C$6:$C$47</definedName>
    <definedName name="【記載例】シフト記号">【記載例1】!$C$6:$C$47</definedName>
    <definedName name="【記載例】シフト記号表" localSheetId="3">シフト記号表!$C$6:$C$47</definedName>
    <definedName name="【記載例】シフト記号表">【記載例1】!$C$6:$C$47</definedName>
    <definedName name="_xlnm.Print_Area" localSheetId="1">【記載例1】!$B$1:$N$52</definedName>
    <definedName name="_xlnm.Print_Area" localSheetId="2">【記載例2】!$A$1:$BJ$95</definedName>
    <definedName name="_xlnm.Print_Area" localSheetId="3">シフト記号表!$B$1:$N$48</definedName>
    <definedName name="_xlnm.Print_Area" localSheetId="0">記入方法!$A$1:$Q$79</definedName>
    <definedName name="_xlnm.Print_Area" localSheetId="4">定期巡回・随時対応型!$A$1:$BJ$235</definedName>
    <definedName name="_xlnm.Print_Titles" localSheetId="2">【記載例2】!$1:$14</definedName>
    <definedName name="_xlnm.Print_Titles" localSheetId="4">定期巡回・随時対応型!$10:$14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6" i="20" l="1"/>
  <c r="R86" i="10"/>
  <c r="B213" i="20" l="1"/>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R22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A12" i="20"/>
  <c r="BA13" i="20" s="1"/>
  <c r="BA14" i="20" s="1"/>
  <c r="AZ12" i="20"/>
  <c r="AZ13" i="20" s="1"/>
  <c r="AZ14" i="20" s="1"/>
  <c r="AY12" i="20"/>
  <c r="AY13" i="20" s="1"/>
  <c r="AY14" i="20" s="1"/>
  <c r="AF2" i="20"/>
  <c r="AX13" i="20" s="1"/>
  <c r="AX14" i="20" s="1"/>
  <c r="D47" i="19"/>
  <c r="L46" i="19"/>
  <c r="L45" i="19"/>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B63" i="20" l="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K229" i="20"/>
  <c r="U229" i="20" s="1"/>
  <c r="P234" i="20" s="1"/>
  <c r="U234" i="20" s="1"/>
  <c r="L47" i="19"/>
  <c r="L44" i="19"/>
  <c r="AB13" i="20"/>
  <c r="AB14" i="20" s="1"/>
  <c r="AJ13" i="20"/>
  <c r="AJ14" i="20" s="1"/>
  <c r="AR13" i="20"/>
  <c r="AR14" i="20" s="1"/>
  <c r="O223" i="20"/>
  <c r="M223" i="20"/>
  <c r="O222" i="20"/>
  <c r="M222" i="20"/>
  <c r="O221" i="20"/>
  <c r="M221" i="20"/>
  <c r="BB20" i="20"/>
  <c r="BD20" i="20" s="1"/>
  <c r="BB28" i="20"/>
  <c r="BB30" i="20"/>
  <c r="BB34" i="20"/>
  <c r="BB36" i="20"/>
  <c r="BD36" i="20" s="1"/>
  <c r="BB38" i="20"/>
  <c r="BB42" i="20"/>
  <c r="BB46" i="20"/>
  <c r="BB54" i="20"/>
  <c r="BD54" i="20" s="1"/>
  <c r="BB58" i="20"/>
  <c r="BB60" i="20"/>
  <c r="O220" i="20"/>
  <c r="BB214" i="20"/>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26" i="20"/>
  <c r="BB50" i="20"/>
  <c r="BB22" i="20"/>
  <c r="BB48" i="20"/>
  <c r="BD48" i="20" s="1"/>
  <c r="BB62" i="20"/>
  <c r="BB24" i="20"/>
  <c r="BB32" i="20"/>
  <c r="BB40" i="20"/>
  <c r="BD40" i="20" s="1"/>
  <c r="BB56" i="20"/>
  <c r="BB44" i="20"/>
  <c r="BB52"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D46" i="20" l="1"/>
  <c r="BD34" i="20"/>
  <c r="BD52" i="20"/>
  <c r="BD32" i="20"/>
  <c r="BD22" i="20"/>
  <c r="BD44" i="20"/>
  <c r="BD24" i="20"/>
  <c r="BD50" i="20"/>
  <c r="BD60" i="20"/>
  <c r="BD42" i="20"/>
  <c r="BD30" i="20"/>
  <c r="BD56" i="20"/>
  <c r="BD62" i="20"/>
  <c r="BD26" i="20"/>
  <c r="BD214" i="20"/>
  <c r="BD58" i="20"/>
  <c r="BD38" i="20"/>
  <c r="BD28" i="20"/>
  <c r="M220" i="20"/>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H46" i="10"/>
  <c r="AS34" i="10"/>
  <c r="AD34" i="10"/>
  <c r="AX52" i="10"/>
  <c r="AN28" i="10"/>
  <c r="AO22" i="10"/>
  <c r="AO60" i="10"/>
  <c r="AB60" i="10"/>
  <c r="AT52" i="10"/>
  <c r="AG52" i="10"/>
  <c r="Y52" i="10"/>
  <c r="AV46" i="10"/>
  <c r="AE46" i="10"/>
  <c r="AL40" i="10"/>
  <c r="Y40" i="10"/>
  <c r="AQ34" i="10"/>
  <c r="AC34" i="10"/>
  <c r="AU28" i="10"/>
  <c r="AG28" i="10"/>
  <c r="AV22" i="10"/>
  <c r="AH22" i="10"/>
  <c r="AE66" i="10"/>
  <c r="AL60" i="10"/>
  <c r="X52" i="10"/>
  <c r="AQ46" i="10"/>
  <c r="AJ40" i="10"/>
  <c r="AA34" i="10"/>
  <c r="AQ66" i="10"/>
  <c r="AJ60" i="10"/>
  <c r="AD52" i="10"/>
  <c r="W46" i="10"/>
  <c r="AG40" i="10"/>
  <c r="Z28" i="10"/>
  <c r="AW60" i="10"/>
  <c r="AF52" i="10"/>
  <c r="AA46" i="10"/>
  <c r="AL34" i="10"/>
  <c r="AV60" i="10"/>
  <c r="AN52" i="10"/>
  <c r="AI46" i="10"/>
  <c r="AT40" i="10"/>
  <c r="AI34" i="10"/>
  <c r="AA22" i="10"/>
  <c r="AR22" i="10"/>
  <c r="X22" i="10"/>
  <c r="AI22" i="10"/>
  <c r="AX22" i="10"/>
  <c r="AD22" i="10"/>
  <c r="AB22" i="10"/>
  <c r="AJ22" i="10"/>
  <c r="AK22" i="10"/>
  <c r="AE22" i="10"/>
  <c r="AS22" i="10"/>
  <c r="AL22" i="10"/>
  <c r="AQ22" i="10"/>
  <c r="W22" i="10"/>
  <c r="AP22" i="10"/>
  <c r="AW22" i="10"/>
  <c r="AC22" i="10"/>
  <c r="AU62" i="10"/>
  <c r="AK62" i="10"/>
  <c r="AC62" i="10"/>
  <c r="W56" i="10"/>
  <c r="AN48" i="10"/>
  <c r="X48" i="10"/>
  <c r="AR42" i="10"/>
  <c r="AI42" i="10"/>
  <c r="AU36" i="10"/>
  <c r="AJ36" i="10"/>
  <c r="AK30" i="10"/>
  <c r="W30" i="10"/>
  <c r="AV18" i="10"/>
  <c r="AO18" i="10"/>
  <c r="AH18" i="10"/>
  <c r="AA18" i="10"/>
  <c r="AS18" i="10"/>
  <c r="AX62" i="10"/>
  <c r="W36" i="10"/>
  <c r="AQ18" i="10"/>
  <c r="AR62" i="10"/>
  <c r="Z62" i="10"/>
  <c r="AJ56" i="10"/>
  <c r="AX48" i="10"/>
  <c r="AP42" i="10"/>
  <c r="AH42" i="10"/>
  <c r="W42" i="10"/>
  <c r="AR36" i="10"/>
  <c r="AE36" i="10"/>
  <c r="AS30" i="10"/>
  <c r="AE30" i="10"/>
  <c r="AU20" i="10"/>
  <c r="AG20" i="10"/>
  <c r="W62" i="10"/>
  <c r="AR56" i="10"/>
  <c r="AE56" i="10"/>
  <c r="AR48" i="10"/>
  <c r="AL42" i="10"/>
  <c r="AD30" i="10"/>
  <c r="AE18" i="10"/>
  <c r="AD62" i="10"/>
  <c r="AB56" i="10"/>
  <c r="AQ48" i="10"/>
  <c r="AC42" i="10"/>
  <c r="AL30" i="10"/>
  <c r="AN20" i="10"/>
  <c r="AX18" i="10"/>
  <c r="AC18" i="10"/>
  <c r="AX42" i="10"/>
  <c r="AD42" i="10"/>
  <c r="AQ36" i="10"/>
  <c r="AR30" i="10"/>
  <c r="AL18" i="10"/>
  <c r="X18" i="10"/>
  <c r="AL62" i="10"/>
  <c r="AQ56" i="10"/>
  <c r="Z48" i="10"/>
  <c r="AK42" i="10"/>
  <c r="AM36" i="10"/>
  <c r="X30" i="10"/>
  <c r="Z20" i="10"/>
  <c r="AJ18" i="10"/>
  <c r="AX72" i="10"/>
  <c r="AS70" i="10"/>
  <c r="AG70" i="10"/>
  <c r="AQ68" i="10"/>
  <c r="Z68" i="10"/>
  <c r="Y72" i="10"/>
  <c r="AK70" i="10"/>
  <c r="W70" i="10"/>
  <c r="X72" i="10"/>
  <c r="AB68" i="10"/>
  <c r="AV72" i="10"/>
  <c r="AL72" i="10"/>
  <c r="AA72" i="10"/>
  <c r="AC70" i="10"/>
  <c r="AN68" i="10"/>
  <c r="AT72" i="10"/>
  <c r="AX68" i="10"/>
  <c r="AI68" i="10"/>
  <c r="AF72" i="10"/>
  <c r="AP72" i="10"/>
  <c r="AJ70" i="10"/>
  <c r="AR68" i="10"/>
  <c r="AU64" i="10"/>
  <c r="AC58" i="10"/>
  <c r="AT54" i="10"/>
  <c r="AI54" i="10"/>
  <c r="AC50" i="10"/>
  <c r="AP44" i="10"/>
  <c r="AE44" i="10"/>
  <c r="AM38" i="10"/>
  <c r="X38" i="10"/>
  <c r="AO32" i="10"/>
  <c r="AA32" i="10"/>
  <c r="AS26" i="10"/>
  <c r="AD26" i="10"/>
  <c r="AO24" i="10"/>
  <c r="AA24" i="10"/>
  <c r="AS58" i="10"/>
  <c r="AG50" i="10"/>
  <c r="AH44" i="10"/>
  <c r="AN38" i="10"/>
  <c r="AE64" i="10"/>
  <c r="X58" i="10"/>
  <c r="AK50" i="10"/>
  <c r="W50" i="10"/>
  <c r="AO44" i="10"/>
  <c r="AJ38" i="10"/>
  <c r="AQ26" i="10"/>
  <c r="AC26" i="10"/>
  <c r="Z64" i="10"/>
  <c r="AV58" i="10"/>
  <c r="AJ58" i="10"/>
  <c r="AF38" i="10"/>
  <c r="AH32" i="10"/>
  <c r="AL26" i="10"/>
  <c r="AH24" i="10"/>
  <c r="Y64" i="10"/>
  <c r="AA54" i="10"/>
  <c r="AC38" i="10"/>
  <c r="AJ50" i="10"/>
  <c r="AS38" i="10"/>
  <c r="AV32" i="10"/>
  <c r="AV24" i="10"/>
  <c r="AM64" i="10"/>
  <c r="AS50" i="10"/>
  <c r="AT26"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comments1.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0"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0"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<sst xmlns="http://schemas.openxmlformats.org/spreadsheetml/2006/main" count="1767" uniqueCount="264">
  <si>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</si>
  <si>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</si>
  <si>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</si>
  <si>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</si>
  <si>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</si>
  <si>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</si>
  <si>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</si>
  <si>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</si>
  <si>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</si>
  <si>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</si>
  <si>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</si>
  <si>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</si>
  <si>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</si>
  <si>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</si>
  <si>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</si>
  <si>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</si>
  <si>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</si>
  <si>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</si>
  <si>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</si>
  <si>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</si>
  <si>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</si>
  <si>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</si>
  <si>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</si>
  <si>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</si>
  <si>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</si>
  <si>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</si>
  <si>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</si>
  <si>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</si>
  <si>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</si>
  <si>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</si>
  <si>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</si>
  <si>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</si>
  <si>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</si>
  <si>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</si>
  <si>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</si>
  <si>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</si>
  <si>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</si>
  <si>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</si>
  <si>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</si>
  <si>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</si>
  <si>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</si>
  <si>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</si>
  <si>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</si>
  <si>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</si>
  <si>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</si>
  <si>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</si>
  <si>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</si>
  <si>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</si>
  <si>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</si>
  <si>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</si>
  <si>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</si>
  <si>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</si>
  <si>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</si>
  <si>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</si>
  <si>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</si>
  <si>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</si>
  <si>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</si>
  <si>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</si>
  <si>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</si>
  <si>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</si>
  <si>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</si>
  <si>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</si>
  <si>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</si>
  <si>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</si>
  <si>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</si>
  <si>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</si>
  <si>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</si>
  <si>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</si>
  <si>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</si>
  <si>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</si>
  <si>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</si>
  <si>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</si>
  <si>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</si>
  <si>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</si>
  <si>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</si>
  <si>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</si>
  <si>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</si>
  <si>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</si>
  <si>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</si>
  <si>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</si>
  <si>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</si>
  <si>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</si>
  <si>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</si>
  <si>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</si>
  <si>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</si>
  <si>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</si>
  <si>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</si>
  <si>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</si>
  <si>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</si>
  <si>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</si>
  <si>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</si>
  <si>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</si>
  <si>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</si>
  <si>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</si>
  <si>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</si>
  <si>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</si>
  <si>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</si>
  <si>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</si>
  <si>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</si>
  <si>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</si>
  <si>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</si>
  <si>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</si>
  <si>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</si>
  <si>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</si>
  <si>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</si>
  <si>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</si>
  <si>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</si>
  <si>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</si>
  <si>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</si>
  <si>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</si>
  <si>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</si>
  <si>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</si>
  <si>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</si>
  <si>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</si>
  <si>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</si>
  <si>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</si>
  <si>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</si>
  <si>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</si>
  <si>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</si>
  <si>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</si>
  <si>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</si>
  <si>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</si>
  <si>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</si>
  <si>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</si>
  <si>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</si>
  <si>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</si>
  <si>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</si>
  <si>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</si>
  <si>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</si>
  <si>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</si>
  <si>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</si>
  <si>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</si>
  <si>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</si>
  <si>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</si>
  <si>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</si>
  <si>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</si>
  <si>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</si>
  <si>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</si>
  <si>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</si>
  <si>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</si>
  <si>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</si>
  <si>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</si>
  <si>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</si>
  <si>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</si>
  <si>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</si>
  <si>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</si>
  <si>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</si>
  <si>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</si>
  <si>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</si>
  <si>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</si>
  <si>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</si>
  <si>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</si>
  <si>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</si>
  <si>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</si>
  <si>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</si>
  <si>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</si>
  <si>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</si>
  <si>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</si>
  <si>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</si>
  <si>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</si>
  <si>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</si>
  <si>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</si>
  <si>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</si>
  <si>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</si>
  <si>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</si>
  <si>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</si>
  <si>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</si>
  <si>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</si>
  <si>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</si>
  <si>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</si>
  <si>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</si>
  <si>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</si>
  <si>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</si>
  <si>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</si>
  <si>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</si>
  <si>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</si>
  <si>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</si>
  <si>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</si>
  <si>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</si>
  <si>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a</t>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</si>
  <si>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</si>
  <si>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</si>
  <si>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</si>
  <si>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</si>
  <si>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</si>
  <si>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</si>
  <si>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</si>
  <si>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</si>
  <si>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</si>
  <si>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</si>
  <si>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</si>
  <si>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</si>
  <si>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</si>
  <si>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</si>
  <si>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</si>
  <si>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</si>
  <si>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</si>
  <si>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</si>
  <si>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</si>
  <si>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</si>
  <si>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</si>
  <si>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</si>
  <si>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</si>
  <si>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</si>
  <si>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</si>
  <si>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</si>
  <si>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</si>
  <si>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</si>
  <si>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</si>
  <si>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</si>
  <si>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</si>
  <si>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</si>
  <si>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</si>
  <si>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</si>
  <si>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</si>
  <si>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</si>
  <si>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</si>
  <si>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</si>
  <si>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</si>
  <si>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</si>
  <si>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</si>
  <si>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</si>
  <si>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</si>
  <si>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</si>
  <si>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</si>
  <si>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</si>
  <si>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</si>
  <si>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</si>
  <si>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</si>
  <si>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</si>
  <si>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</si>
  <si>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</si>
  <si>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</si>
  <si>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</si>
  <si>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</si>
  <si>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</si>
  <si>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</si>
  <si>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</si>
  <si>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</si>
  <si>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</si>
  <si>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</si>
  <si>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</si>
  <si>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</si>
  <si>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</si>
  <si>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</si>
  <si>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</si>
  <si>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</si>
  <si>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</si>
  <si>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</si>
  <si>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</si>
  <si>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</si>
  <si>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</si>
  <si>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</si>
  <si>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</si>
  <si>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</si>
  <si>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</si>
  <si>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</si>
  <si>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</si>
  <si>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</si>
  <si>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</si>
  <si>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</si>
  <si>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　(1) 「４週」・「暦月」のいずれかを選択してください。・・更新の場合は「暦月」を選択済（茨木市）</t>
    <rPh sb="7" eb="8">
      <t>シュウ</t>
    </rPh>
    <rPh sb="11" eb="12">
      <t>レキ</t>
    </rPh>
    <rPh sb="12" eb="13">
      <t>ツキ</t>
    </rPh>
    <rPh sb="20" eb="22">
      <t>センタク</t>
    </rPh>
    <rPh sb="31" eb="33">
      <t>コウシン</t>
    </rPh>
    <rPh sb="34" eb="36">
      <t>バアイ</t>
    </rPh>
    <rPh sb="38" eb="40">
      <t>コヨミヅキ</t>
    </rPh>
    <rPh sb="42" eb="44">
      <t>センタク</t>
    </rPh>
    <rPh sb="44" eb="45">
      <t>ス</t>
    </rPh>
    <rPh sb="46" eb="49">
      <t>イバラキシ</t>
    </rPh>
    <phoneticPr fontId="2"/>
  </si>
  <si>
    <t>従業者の勤務の体制及び勤務形態一覧表【更新用】　</t>
    <rPh sb="19" eb="22">
      <t>コウシンヨウ</t>
    </rPh>
    <phoneticPr fontId="2"/>
  </si>
  <si>
    <t>（参考様式1-6）</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</si>
</sst>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8">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4" tint="0.79998168889431442"/>
        <bgColor indexed="64"/>
      </patternFill>
    </fill>
  </fills>
  <borders count="10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2">
    <xf numFmtId="0" fontId="0" fillId="0" borderId="0">
      <alignment vertical="center"/>
    </xf>
    <xf numFmtId="38" fontId="17" fillId="0" borderId="0" applyFont="0" applyFill="0" applyBorder="0" applyAlignment="0" applyProtection="0">
      <alignment vertical="center"/>
    </xf>
  </cellStyleXfs>
  <cellXfs count="33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100" xfId="0" applyFont="1" applyFill="1" applyBorder="1" applyAlignment="1" applyProtection="1">
      <alignment horizontal="center" vertical="center" shrinkToFit="1"/>
      <protection locked="0"/>
    </xf>
    <xf numFmtId="0" fontId="8" fillId="2" borderId="101" xfId="0" applyFont="1" applyFill="1" applyBorder="1" applyAlignment="1" applyProtection="1">
      <alignment horizontal="center" vertical="center" shrinkToFit="1"/>
      <protection locked="0"/>
    </xf>
    <xf numFmtId="0" fontId="8" fillId="2" borderId="102" xfId="0" applyFont="1" applyFill="1" applyBorder="1" applyAlignment="1" applyProtection="1">
      <alignment horizontal="center" vertical="center" shrinkToFit="1"/>
      <protection locked="0"/>
    </xf>
    <xf numFmtId="0" fontId="8" fillId="2" borderId="103" xfId="0" applyFont="1" applyFill="1" applyBorder="1" applyAlignment="1" applyProtection="1">
      <alignment horizontal="center" vertical="center" shrinkToFit="1"/>
      <protection locked="0"/>
    </xf>
    <xf numFmtId="0" fontId="5" fillId="0" borderId="0" xfId="0" applyFont="1" applyBorder="1">
      <alignment vertical="center"/>
    </xf>
    <xf numFmtId="0" fontId="5" fillId="3" borderId="0" xfId="0" applyFont="1" applyFill="1" applyAlignment="1">
      <alignment horizontal="left" vertical="center" indent="1"/>
    </xf>
    <xf numFmtId="0" fontId="20" fillId="3" borderId="8"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1" fontId="8" fillId="0" borderId="106" xfId="0" applyNumberFormat="1" applyFont="1" applyBorder="1" applyAlignment="1">
      <alignment horizontal="center" vertical="center" wrapText="1"/>
    </xf>
    <xf numFmtId="1" fontId="8" fillId="0" borderId="105" xfId="0" applyNumberFormat="1" applyFont="1" applyBorder="1" applyAlignment="1">
      <alignment horizontal="center" vertical="center" wrapText="1"/>
    </xf>
    <xf numFmtId="0" fontId="8" fillId="5" borderId="0"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protection locked="0"/>
    </xf>
    <xf numFmtId="0" fontId="8" fillId="6" borderId="24"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cellXfs>
  <cellStyles count="2">
    <cellStyle name="桁区切り" xfId="1" builtinId="6"/>
    <cellStyle name="標準" xfId="0" builtinId="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1485900</xdr:colOff>
      <xdr:row>0</xdr:row>
      <xdr:rowOff>165100</xdr:rowOff>
    </xdr:from>
    <xdr:to>
      <xdr:col>13</xdr:col>
      <xdr:colOff>3650672</xdr:colOff>
      <xdr:row>3</xdr:row>
      <xdr:rowOff>206663</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8902700" y="165100"/>
          <a:ext cx="2164772" cy="1032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173183</xdr:colOff>
      <xdr:row>1</xdr:row>
      <xdr:rowOff>58881</xdr:rowOff>
    </xdr:from>
    <xdr:to>
      <xdr:col>14</xdr:col>
      <xdr:colOff>121227</xdr:colOff>
      <xdr:row>5</xdr:row>
      <xdr:rowOff>190499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22319" y="318654"/>
          <a:ext cx="2164772" cy="1032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07"/>
  <sheetViews>
    <sheetView tabSelected="1" workbookViewId="0">
      <selection activeCell="B1" sqref="B1"/>
    </sheetView>
  </sheetViews>
  <sheetFormatPr defaultColWidth="9" defaultRowHeight="18.75"/>
  <cols>
    <col min="1" max="1" width="1.375" style="16" customWidth="1"/>
    <col min="2" max="3" width="9" style="16"/>
    <col min="4" max="4" width="40.625" style="16" customWidth="1"/>
    <col min="5" max="16384" width="9" style="16"/>
  </cols>
  <sheetData>
    <row r="1" spans="2:11">
      <c r="B1" s="16" t="s">
        <v>90</v>
      </c>
      <c r="D1" s="33"/>
      <c r="E1" s="33"/>
      <c r="F1" s="33"/>
    </row>
    <row r="2" spans="2:11" s="17" customFormat="1" ht="20.25" customHeight="1">
      <c r="B2" s="34" t="s">
        <v>226</v>
      </c>
      <c r="C2" s="34"/>
      <c r="D2" s="33"/>
      <c r="E2" s="33"/>
      <c r="F2" s="33"/>
    </row>
    <row r="3" spans="2:11" s="17" customFormat="1" ht="20.25" customHeight="1">
      <c r="B3" s="34"/>
      <c r="C3" s="34"/>
      <c r="D3" s="33"/>
      <c r="E3" s="33"/>
      <c r="F3" s="33"/>
    </row>
    <row r="4" spans="2:11" s="17" customFormat="1" ht="20.25" customHeight="1">
      <c r="B4" s="62"/>
      <c r="C4" s="33" t="s">
        <v>160</v>
      </c>
      <c r="D4" s="33"/>
      <c r="F4" s="167" t="s">
        <v>161</v>
      </c>
      <c r="G4" s="167"/>
      <c r="H4" s="167"/>
      <c r="I4" s="167"/>
      <c r="J4" s="167"/>
      <c r="K4" s="167"/>
    </row>
    <row r="5" spans="2:11" s="17" customFormat="1" ht="20.25" customHeight="1">
      <c r="B5" s="63"/>
      <c r="C5" s="33" t="s">
        <v>162</v>
      </c>
      <c r="D5" s="33"/>
      <c r="F5" s="167"/>
      <c r="G5" s="167"/>
      <c r="H5" s="167"/>
      <c r="I5" s="167"/>
      <c r="J5" s="167"/>
      <c r="K5" s="167"/>
    </row>
    <row r="6" spans="2:11" s="17" customFormat="1" ht="20.25" customHeight="1">
      <c r="B6" s="36" t="s">
        <v>155</v>
      </c>
      <c r="C6" s="33"/>
      <c r="D6" s="33"/>
      <c r="E6" s="35"/>
      <c r="F6" s="33"/>
    </row>
    <row r="7" spans="2:11" s="17" customFormat="1" ht="20.25" customHeight="1">
      <c r="B7" s="34"/>
      <c r="C7" s="34"/>
      <c r="D7" s="33"/>
      <c r="E7" s="35"/>
      <c r="F7" s="33"/>
    </row>
    <row r="8" spans="2:11" s="17" customFormat="1" ht="20.25" customHeight="1">
      <c r="B8" s="33" t="s">
        <v>91</v>
      </c>
      <c r="C8" s="34"/>
      <c r="D8" s="33"/>
      <c r="E8" s="35"/>
      <c r="F8" s="33"/>
    </row>
    <row r="9" spans="2:11" s="17" customFormat="1" ht="20.25" customHeight="1">
      <c r="B9" s="34"/>
      <c r="C9" s="34"/>
      <c r="D9" s="33"/>
      <c r="E9" s="33"/>
      <c r="F9" s="33"/>
    </row>
    <row r="10" spans="2:11" s="17" customFormat="1" ht="20.25" customHeight="1">
      <c r="B10" s="33" t="s">
        <v>261</v>
      </c>
      <c r="C10" s="34"/>
      <c r="D10" s="33"/>
      <c r="E10" s="33"/>
      <c r="F10" s="33"/>
    </row>
    <row r="11" spans="2:11" s="17" customFormat="1" ht="20.25" customHeight="1">
      <c r="B11" s="33"/>
      <c r="C11" s="34"/>
      <c r="D11" s="33"/>
    </row>
    <row r="12" spans="2:11" s="17" customFormat="1" ht="20.25" customHeight="1">
      <c r="B12" s="33" t="s">
        <v>190</v>
      </c>
      <c r="C12" s="34"/>
      <c r="D12" s="33"/>
    </row>
    <row r="13" spans="2:11" s="17" customFormat="1" ht="20.25" customHeight="1">
      <c r="B13" s="33"/>
      <c r="C13" s="34"/>
      <c r="D13" s="33"/>
    </row>
    <row r="14" spans="2:11" s="17" customFormat="1" ht="20.25" customHeight="1">
      <c r="B14" s="33" t="s">
        <v>182</v>
      </c>
      <c r="C14" s="34"/>
      <c r="D14" s="33"/>
    </row>
    <row r="15" spans="2:11" s="17" customFormat="1" ht="20.25" customHeight="1">
      <c r="B15" s="33"/>
      <c r="C15" s="34"/>
      <c r="D15" s="33"/>
    </row>
    <row r="16" spans="2:11" s="17" customFormat="1" ht="17.25" customHeight="1">
      <c r="B16" s="33" t="s">
        <v>232</v>
      </c>
      <c r="C16" s="33"/>
      <c r="D16" s="33"/>
    </row>
    <row r="17" spans="2:25" s="17" customFormat="1" ht="17.25" customHeight="1">
      <c r="B17" s="33" t="s">
        <v>150</v>
      </c>
      <c r="C17" s="33"/>
      <c r="D17" s="33"/>
    </row>
    <row r="18" spans="2:25" s="17" customFormat="1" ht="17.25" customHeight="1">
      <c r="B18" s="33"/>
      <c r="C18" s="33"/>
      <c r="D18" s="33"/>
    </row>
    <row r="19" spans="2:25" s="17" customFormat="1" ht="17.25" customHeight="1">
      <c r="B19" s="33"/>
      <c r="C19" s="18" t="s">
        <v>20</v>
      </c>
      <c r="D19" s="18" t="s">
        <v>3</v>
      </c>
    </row>
    <row r="20" spans="2:25" s="17" customFormat="1" ht="17.25" customHeight="1">
      <c r="B20" s="33"/>
      <c r="C20" s="18">
        <v>1</v>
      </c>
      <c r="D20" s="37" t="s">
        <v>70</v>
      </c>
    </row>
    <row r="21" spans="2:25" s="17" customFormat="1" ht="17.25" customHeight="1">
      <c r="B21" s="33"/>
      <c r="C21" s="18">
        <v>2</v>
      </c>
      <c r="D21" s="37" t="s">
        <v>227</v>
      </c>
    </row>
    <row r="22" spans="2:25" s="17" customFormat="1" ht="17.25" customHeight="1">
      <c r="B22" s="33"/>
      <c r="C22" s="18">
        <v>3</v>
      </c>
      <c r="D22" s="37" t="s">
        <v>228</v>
      </c>
    </row>
    <row r="23" spans="2:25" s="17" customFormat="1" ht="17.25" customHeight="1">
      <c r="B23" s="33"/>
      <c r="C23" s="18">
        <v>4</v>
      </c>
      <c r="D23" s="37" t="s">
        <v>100</v>
      </c>
    </row>
    <row r="24" spans="2:25" s="17" customFormat="1" ht="17.25" customHeight="1">
      <c r="B24" s="33"/>
      <c r="C24" s="18">
        <v>5</v>
      </c>
      <c r="D24" s="37" t="s">
        <v>229</v>
      </c>
    </row>
    <row r="25" spans="2:25" s="17" customFormat="1" ht="17.25" customHeight="1">
      <c r="B25" s="33"/>
      <c r="C25" s="18">
        <v>6</v>
      </c>
      <c r="D25" s="37" t="s">
        <v>230</v>
      </c>
    </row>
    <row r="26" spans="2:25" s="17" customFormat="1" ht="17.25" customHeight="1">
      <c r="B26" s="33"/>
      <c r="C26" s="18">
        <v>7</v>
      </c>
      <c r="D26" s="37" t="s">
        <v>231</v>
      </c>
    </row>
    <row r="27" spans="2:25" s="17" customFormat="1" ht="17.25" customHeight="1">
      <c r="B27" s="33"/>
      <c r="C27" s="18">
        <v>8</v>
      </c>
      <c r="D27" s="37" t="s">
        <v>233</v>
      </c>
    </row>
    <row r="28" spans="2:25" s="17" customFormat="1" ht="17.25" customHeight="1">
      <c r="B28" s="33"/>
      <c r="C28" s="35"/>
      <c r="D28" s="33"/>
    </row>
    <row r="29" spans="2:25" s="17" customFormat="1" ht="17.25" customHeight="1">
      <c r="B29" s="33" t="s">
        <v>242</v>
      </c>
      <c r="C29" s="33"/>
      <c r="D29" s="33"/>
    </row>
    <row r="30" spans="2:25" s="17" customFormat="1" ht="17.25" customHeight="1">
      <c r="B30" s="33" t="s">
        <v>92</v>
      </c>
      <c r="C30" s="33"/>
      <c r="D30" s="33"/>
    </row>
    <row r="31" spans="2:25" s="17" customFormat="1" ht="17.25" customHeight="1">
      <c r="B31" s="33"/>
      <c r="C31" s="33"/>
      <c r="D31" s="33"/>
      <c r="G31" s="38"/>
      <c r="H31" s="38"/>
      <c r="J31" s="38"/>
      <c r="K31" s="38"/>
      <c r="L31" s="38"/>
      <c r="M31" s="38"/>
      <c r="N31" s="38"/>
      <c r="O31" s="38"/>
      <c r="R31" s="38"/>
      <c r="S31" s="38"/>
      <c r="T31" s="38"/>
      <c r="W31" s="38"/>
      <c r="X31" s="38"/>
      <c r="Y31" s="38"/>
    </row>
    <row r="32" spans="2:25" s="17" customFormat="1" ht="17.25" customHeight="1">
      <c r="B32" s="33"/>
      <c r="C32" s="18" t="s">
        <v>4</v>
      </c>
      <c r="D32" s="18" t="s">
        <v>5</v>
      </c>
      <c r="G32" s="38"/>
      <c r="H32" s="38"/>
      <c r="J32" s="38"/>
      <c r="K32" s="38"/>
      <c r="L32" s="38"/>
      <c r="M32" s="38"/>
      <c r="N32" s="38"/>
      <c r="O32" s="38"/>
      <c r="R32" s="38"/>
      <c r="S32" s="38"/>
      <c r="T32" s="38"/>
      <c r="W32" s="38"/>
      <c r="X32" s="38"/>
      <c r="Y32" s="38"/>
    </row>
    <row r="33" spans="2:51" s="17" customFormat="1" ht="17.25" customHeight="1">
      <c r="B33" s="33"/>
      <c r="C33" s="18" t="s">
        <v>6</v>
      </c>
      <c r="D33" s="37" t="s">
        <v>93</v>
      </c>
      <c r="G33" s="38"/>
      <c r="H33" s="38"/>
      <c r="J33" s="38"/>
      <c r="K33" s="38"/>
      <c r="L33" s="38"/>
      <c r="M33" s="38"/>
      <c r="N33" s="38"/>
      <c r="O33" s="38"/>
      <c r="R33" s="38"/>
      <c r="S33" s="38"/>
      <c r="T33" s="38"/>
      <c r="W33" s="38"/>
      <c r="X33" s="38"/>
      <c r="Y33" s="38"/>
    </row>
    <row r="34" spans="2:51" s="17" customFormat="1" ht="17.25" customHeight="1">
      <c r="B34" s="33"/>
      <c r="C34" s="18" t="s">
        <v>7</v>
      </c>
      <c r="D34" s="37" t="s">
        <v>94</v>
      </c>
      <c r="G34" s="38"/>
      <c r="H34" s="38"/>
      <c r="J34" s="38"/>
      <c r="K34" s="38"/>
      <c r="L34" s="38"/>
      <c r="M34" s="38"/>
      <c r="N34" s="38"/>
      <c r="O34" s="38"/>
      <c r="R34" s="38"/>
      <c r="S34" s="38"/>
      <c r="T34" s="38"/>
      <c r="W34" s="38"/>
      <c r="X34" s="38"/>
      <c r="Y34" s="38"/>
    </row>
    <row r="35" spans="2:51" s="17" customFormat="1" ht="17.25" customHeight="1">
      <c r="B35" s="33"/>
      <c r="C35" s="18" t="s">
        <v>8</v>
      </c>
      <c r="D35" s="37" t="s">
        <v>95</v>
      </c>
      <c r="G35" s="38"/>
      <c r="H35" s="38"/>
      <c r="J35" s="38"/>
      <c r="K35" s="38"/>
      <c r="L35" s="38"/>
      <c r="M35" s="38"/>
      <c r="N35" s="38"/>
      <c r="O35" s="38"/>
      <c r="R35" s="38"/>
      <c r="S35" s="38"/>
      <c r="T35" s="38"/>
      <c r="W35" s="38"/>
      <c r="X35" s="38"/>
      <c r="Y35" s="38"/>
    </row>
    <row r="36" spans="2:51" s="17" customFormat="1" ht="17.25" customHeight="1">
      <c r="B36" s="33"/>
      <c r="C36" s="18" t="s">
        <v>9</v>
      </c>
      <c r="D36" s="37" t="s">
        <v>156</v>
      </c>
      <c r="G36" s="38"/>
      <c r="H36" s="38"/>
      <c r="J36" s="38"/>
      <c r="K36" s="38"/>
      <c r="L36" s="38"/>
      <c r="M36" s="38"/>
      <c r="N36" s="38"/>
      <c r="O36" s="38"/>
      <c r="R36" s="38"/>
      <c r="S36" s="38"/>
      <c r="T36" s="38"/>
      <c r="W36" s="38"/>
      <c r="X36" s="38"/>
      <c r="Y36" s="38"/>
    </row>
    <row r="37" spans="2:51" s="17" customFormat="1" ht="17.25" customHeight="1">
      <c r="B37" s="33"/>
      <c r="C37" s="33"/>
      <c r="D37" s="33"/>
      <c r="G37" s="38"/>
      <c r="H37" s="38"/>
      <c r="J37" s="38"/>
      <c r="K37" s="38"/>
      <c r="L37" s="38"/>
      <c r="M37" s="38"/>
      <c r="N37" s="38"/>
      <c r="O37" s="38"/>
      <c r="R37" s="38"/>
      <c r="S37" s="38"/>
      <c r="T37" s="38"/>
      <c r="W37" s="38"/>
      <c r="X37" s="38"/>
      <c r="Y37" s="38"/>
    </row>
    <row r="38" spans="2:51" s="17" customFormat="1" ht="17.25" customHeight="1">
      <c r="B38" s="33"/>
      <c r="C38" s="39" t="s">
        <v>10</v>
      </c>
      <c r="D38" s="33"/>
      <c r="G38" s="38"/>
      <c r="H38" s="38"/>
      <c r="J38" s="38"/>
      <c r="K38" s="38"/>
      <c r="L38" s="38"/>
      <c r="M38" s="38"/>
      <c r="N38" s="38"/>
      <c r="O38" s="38"/>
      <c r="R38" s="38"/>
      <c r="S38" s="38"/>
      <c r="T38" s="38"/>
      <c r="W38" s="38"/>
      <c r="X38" s="38"/>
      <c r="Y38" s="38"/>
    </row>
    <row r="39" spans="2:51" s="17" customFormat="1" ht="17.25" customHeight="1">
      <c r="C39" s="33" t="s">
        <v>96</v>
      </c>
      <c r="F39" s="39"/>
      <c r="G39" s="38"/>
      <c r="H39" s="38"/>
      <c r="J39" s="38"/>
      <c r="K39" s="38"/>
      <c r="L39" s="38"/>
      <c r="M39" s="38"/>
      <c r="N39" s="38"/>
      <c r="O39" s="38"/>
      <c r="R39" s="38"/>
      <c r="S39" s="38"/>
      <c r="T39" s="38"/>
      <c r="W39" s="38"/>
      <c r="X39" s="38"/>
      <c r="Y39" s="38"/>
    </row>
    <row r="40" spans="2:51" s="17" customFormat="1" ht="17.25" customHeight="1">
      <c r="C40" s="33" t="s">
        <v>157</v>
      </c>
      <c r="F40" s="33"/>
      <c r="G40" s="38"/>
      <c r="H40" s="38"/>
      <c r="J40" s="38"/>
      <c r="K40" s="38"/>
      <c r="L40" s="38"/>
      <c r="M40" s="38"/>
      <c r="N40" s="38"/>
      <c r="O40" s="38"/>
      <c r="R40" s="38"/>
      <c r="S40" s="38"/>
      <c r="T40" s="38"/>
      <c r="W40" s="38"/>
      <c r="X40" s="38"/>
      <c r="Y40" s="38"/>
    </row>
    <row r="41" spans="2:51" s="17" customFormat="1" ht="17.25" customHeight="1">
      <c r="B41" s="33"/>
      <c r="C41" s="33"/>
      <c r="D41" s="33"/>
      <c r="E41" s="39"/>
      <c r="F41" s="38"/>
      <c r="G41" s="38"/>
      <c r="H41" s="38"/>
      <c r="J41" s="38"/>
      <c r="K41" s="38"/>
      <c r="L41" s="38"/>
      <c r="M41" s="38"/>
      <c r="N41" s="38"/>
      <c r="O41" s="38"/>
      <c r="R41" s="38"/>
      <c r="S41" s="38"/>
      <c r="T41" s="38"/>
      <c r="W41" s="38"/>
      <c r="X41" s="38"/>
      <c r="Y41" s="38"/>
    </row>
    <row r="42" spans="2:51" s="17" customFormat="1" ht="17.25" customHeight="1">
      <c r="B42" s="33" t="s">
        <v>243</v>
      </c>
      <c r="C42" s="33"/>
      <c r="D42" s="33"/>
    </row>
    <row r="43" spans="2:51" s="17" customFormat="1" ht="17.25" customHeight="1">
      <c r="B43" s="33" t="s">
        <v>151</v>
      </c>
      <c r="C43" s="33"/>
      <c r="D43" s="33"/>
    </row>
    <row r="44" spans="2:51" s="17" customFormat="1" ht="17.25" customHeight="1">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row r="46" spans="2:51" s="17" customFormat="1" ht="17.25" customHeight="1">
      <c r="B46" s="33" t="s">
        <v>244</v>
      </c>
      <c r="C46" s="33"/>
    </row>
    <row r="47" spans="2:51" s="17" customFormat="1" ht="17.25" customHeight="1">
      <c r="B47" s="33"/>
      <c r="C47" s="33"/>
    </row>
    <row r="48" spans="2:51" s="17" customFormat="1" ht="17.25" customHeight="1">
      <c r="B48" s="33" t="s">
        <v>245</v>
      </c>
      <c r="C48" s="33"/>
    </row>
    <row r="49" spans="2:54" s="17" customFormat="1" ht="17.25" customHeight="1">
      <c r="B49" s="33" t="s">
        <v>184</v>
      </c>
      <c r="C49" s="33"/>
    </row>
    <row r="50" spans="2:54" s="17" customFormat="1" ht="17.25" customHeight="1">
      <c r="B50" s="33"/>
      <c r="C50" s="33"/>
    </row>
    <row r="51" spans="2:54" s="17" customFormat="1" ht="17.25" customHeight="1">
      <c r="B51" s="33" t="s">
        <v>246</v>
      </c>
      <c r="C51" s="33"/>
    </row>
    <row r="52" spans="2:54" s="17" customFormat="1" ht="17.25" customHeight="1">
      <c r="B52" s="33" t="s">
        <v>97</v>
      </c>
      <c r="C52" s="33"/>
    </row>
    <row r="53" spans="2:54" s="17" customFormat="1" ht="17.25" customHeight="1">
      <c r="B53" s="33"/>
      <c r="C53" s="33"/>
    </row>
    <row r="54" spans="2:54" s="17" customFormat="1" ht="17.25" customHeight="1">
      <c r="B54" s="33" t="s">
        <v>247</v>
      </c>
      <c r="C54" s="33"/>
      <c r="D54" s="33"/>
    </row>
    <row r="55" spans="2:54" s="17" customFormat="1" ht="17.25" customHeight="1">
      <c r="B55" s="33"/>
      <c r="C55" s="33"/>
      <c r="D55" s="33"/>
    </row>
    <row r="56" spans="2:54" s="17" customFormat="1" ht="17.25" customHeight="1">
      <c r="B56" s="17" t="s">
        <v>248</v>
      </c>
      <c r="D56" s="33"/>
    </row>
    <row r="57" spans="2:54" s="17" customFormat="1" ht="17.25" customHeight="1">
      <c r="B57" s="17" t="s">
        <v>98</v>
      </c>
      <c r="D57" s="33"/>
    </row>
    <row r="58" spans="2:54" s="17" customFormat="1" ht="17.25" customHeight="1">
      <c r="B58" s="17" t="s">
        <v>185</v>
      </c>
    </row>
    <row r="59" spans="2:54" s="17" customFormat="1" ht="17.25" customHeight="1"/>
    <row r="60" spans="2:54" s="17" customFormat="1" ht="17.25" customHeight="1">
      <c r="B60" s="17" t="s">
        <v>249</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c r="B61" s="160" t="s">
        <v>186</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c r="B62" s="161" t="s">
        <v>187</v>
      </c>
    </row>
    <row r="63" spans="2:54" ht="18.75" customHeight="1">
      <c r="B63" s="160" t="s">
        <v>188</v>
      </c>
    </row>
    <row r="64" spans="2:54" ht="18.75" customHeight="1">
      <c r="B64" s="161" t="s">
        <v>189</v>
      </c>
    </row>
    <row r="65" spans="2:2" ht="18.75" customHeight="1">
      <c r="B65" s="160" t="s">
        <v>253</v>
      </c>
    </row>
    <row r="66" spans="2:2" ht="18.75" customHeight="1">
      <c r="B66" s="160" t="s">
        <v>254</v>
      </c>
    </row>
    <row r="67" spans="2:2" ht="18.75" customHeight="1">
      <c r="B67" s="160" t="s">
        <v>255</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N52"/>
  <sheetViews>
    <sheetView zoomScale="75" zoomScaleNormal="75" workbookViewId="0">
      <selection activeCell="F6" sqref="F6"/>
    </sheetView>
  </sheetViews>
  <sheetFormatPr defaultColWidth="9" defaultRowHeight="25.5"/>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c r="B1" s="64" t="s">
        <v>32</v>
      </c>
    </row>
    <row r="2" spans="2:14">
      <c r="B2" s="67" t="s">
        <v>33</v>
      </c>
      <c r="F2" s="68"/>
      <c r="J2" s="69"/>
    </row>
    <row r="3" spans="2:14">
      <c r="B3" s="68" t="s">
        <v>158</v>
      </c>
      <c r="F3" s="69" t="s">
        <v>159</v>
      </c>
      <c r="J3" s="69"/>
    </row>
    <row r="4" spans="2:14">
      <c r="B4" s="67"/>
      <c r="F4" s="168" t="s">
        <v>34</v>
      </c>
      <c r="G4" s="168"/>
      <c r="H4" s="168"/>
      <c r="I4" s="168"/>
      <c r="J4" s="168"/>
      <c r="K4" s="168"/>
      <c r="L4" s="168"/>
      <c r="N4" s="168" t="s">
        <v>164</v>
      </c>
    </row>
    <row r="5" spans="2:14">
      <c r="B5" s="65" t="s">
        <v>20</v>
      </c>
      <c r="C5" s="65" t="s">
        <v>4</v>
      </c>
      <c r="F5" s="65" t="s">
        <v>165</v>
      </c>
      <c r="G5" s="65"/>
      <c r="H5" s="65" t="s">
        <v>166</v>
      </c>
      <c r="J5" s="65" t="s">
        <v>35</v>
      </c>
      <c r="L5" s="65" t="s">
        <v>34</v>
      </c>
      <c r="N5" s="168"/>
    </row>
    <row r="6" spans="2:1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c r="B12" s="70">
        <v>7</v>
      </c>
      <c r="C12" s="71" t="s">
        <v>44</v>
      </c>
      <c r="D12" s="72" t="str">
        <f t="shared" si="0"/>
        <v>g</v>
      </c>
      <c r="E12" s="70" t="s">
        <v>16</v>
      </c>
      <c r="F12" s="73"/>
      <c r="G12" s="70" t="s">
        <v>17</v>
      </c>
      <c r="H12" s="73"/>
      <c r="I12" s="74" t="s">
        <v>37</v>
      </c>
      <c r="J12" s="73">
        <v>0</v>
      </c>
      <c r="K12" s="75" t="s">
        <v>2</v>
      </c>
      <c r="L12" s="76" t="str">
        <f t="shared" si="1"/>
        <v/>
      </c>
      <c r="N12" s="77"/>
    </row>
    <row r="13" spans="2:14">
      <c r="B13" s="70">
        <v>8</v>
      </c>
      <c r="C13" s="71" t="s">
        <v>45</v>
      </c>
      <c r="D13" s="72" t="str">
        <f t="shared" si="0"/>
        <v>h</v>
      </c>
      <c r="E13" s="70" t="s">
        <v>16</v>
      </c>
      <c r="F13" s="73"/>
      <c r="G13" s="70" t="s">
        <v>17</v>
      </c>
      <c r="H13" s="73"/>
      <c r="I13" s="74" t="s">
        <v>37</v>
      </c>
      <c r="J13" s="73">
        <v>0</v>
      </c>
      <c r="K13" s="75" t="s">
        <v>2</v>
      </c>
      <c r="L13" s="76" t="str">
        <f t="shared" si="1"/>
        <v/>
      </c>
      <c r="N13" s="77"/>
    </row>
    <row r="14" spans="2:14">
      <c r="B14" s="70">
        <v>9</v>
      </c>
      <c r="C14" s="71" t="s">
        <v>46</v>
      </c>
      <c r="D14" s="72" t="str">
        <f t="shared" si="0"/>
        <v>i</v>
      </c>
      <c r="E14" s="70" t="s">
        <v>16</v>
      </c>
      <c r="F14" s="73"/>
      <c r="G14" s="70" t="s">
        <v>17</v>
      </c>
      <c r="H14" s="73"/>
      <c r="I14" s="74" t="s">
        <v>37</v>
      </c>
      <c r="J14" s="73">
        <v>0</v>
      </c>
      <c r="K14" s="75" t="s">
        <v>2</v>
      </c>
      <c r="L14" s="76" t="str">
        <f t="shared" si="1"/>
        <v/>
      </c>
      <c r="N14" s="77"/>
    </row>
    <row r="15" spans="2:14">
      <c r="B15" s="70">
        <v>10</v>
      </c>
      <c r="C15" s="71" t="s">
        <v>47</v>
      </c>
      <c r="D15" s="72" t="str">
        <f t="shared" si="0"/>
        <v>j</v>
      </c>
      <c r="E15" s="70" t="s">
        <v>16</v>
      </c>
      <c r="F15" s="73"/>
      <c r="G15" s="70" t="s">
        <v>17</v>
      </c>
      <c r="H15" s="73"/>
      <c r="I15" s="74" t="s">
        <v>37</v>
      </c>
      <c r="J15" s="73">
        <v>0</v>
      </c>
      <c r="K15" s="75" t="s">
        <v>2</v>
      </c>
      <c r="L15" s="76" t="str">
        <f t="shared" si="1"/>
        <v/>
      </c>
      <c r="N15" s="77"/>
    </row>
    <row r="16" spans="2:14">
      <c r="B16" s="70">
        <v>11</v>
      </c>
      <c r="C16" s="71" t="s">
        <v>48</v>
      </c>
      <c r="D16" s="72" t="str">
        <f t="shared" si="0"/>
        <v>k</v>
      </c>
      <c r="E16" s="70" t="s">
        <v>16</v>
      </c>
      <c r="F16" s="73"/>
      <c r="G16" s="70" t="s">
        <v>17</v>
      </c>
      <c r="H16" s="73"/>
      <c r="I16" s="74" t="s">
        <v>37</v>
      </c>
      <c r="J16" s="73">
        <v>0</v>
      </c>
      <c r="K16" s="75" t="s">
        <v>2</v>
      </c>
      <c r="L16" s="76" t="str">
        <f t="shared" si="1"/>
        <v/>
      </c>
      <c r="N16" s="77"/>
    </row>
    <row r="17" spans="2:14">
      <c r="B17" s="70">
        <v>12</v>
      </c>
      <c r="C17" s="71" t="s">
        <v>49</v>
      </c>
      <c r="D17" s="72" t="str">
        <f t="shared" si="0"/>
        <v>l</v>
      </c>
      <c r="E17" s="70" t="s">
        <v>16</v>
      </c>
      <c r="F17" s="73"/>
      <c r="G17" s="70" t="s">
        <v>17</v>
      </c>
      <c r="H17" s="73"/>
      <c r="I17" s="74" t="s">
        <v>37</v>
      </c>
      <c r="J17" s="73">
        <v>0</v>
      </c>
      <c r="K17" s="75" t="s">
        <v>2</v>
      </c>
      <c r="L17" s="76" t="str">
        <f t="shared" si="1"/>
        <v/>
      </c>
      <c r="N17" s="77"/>
    </row>
    <row r="18" spans="2:14">
      <c r="B18" s="70">
        <v>13</v>
      </c>
      <c r="C18" s="71" t="s">
        <v>50</v>
      </c>
      <c r="D18" s="72" t="str">
        <f t="shared" si="0"/>
        <v>m</v>
      </c>
      <c r="E18" s="70" t="s">
        <v>16</v>
      </c>
      <c r="F18" s="73"/>
      <c r="G18" s="70" t="s">
        <v>17</v>
      </c>
      <c r="H18" s="73"/>
      <c r="I18" s="74" t="s">
        <v>37</v>
      </c>
      <c r="J18" s="73">
        <v>0</v>
      </c>
      <c r="K18" s="75" t="s">
        <v>2</v>
      </c>
      <c r="L18" s="76" t="str">
        <f t="shared" si="1"/>
        <v/>
      </c>
      <c r="N18" s="77"/>
    </row>
    <row r="19" spans="2:14">
      <c r="B19" s="70">
        <v>14</v>
      </c>
      <c r="C19" s="71" t="s">
        <v>51</v>
      </c>
      <c r="D19" s="72" t="str">
        <f t="shared" si="0"/>
        <v>n</v>
      </c>
      <c r="E19" s="70" t="s">
        <v>16</v>
      </c>
      <c r="F19" s="73"/>
      <c r="G19" s="70" t="s">
        <v>17</v>
      </c>
      <c r="H19" s="73"/>
      <c r="I19" s="74" t="s">
        <v>37</v>
      </c>
      <c r="J19" s="73">
        <v>0</v>
      </c>
      <c r="K19" s="75" t="s">
        <v>2</v>
      </c>
      <c r="L19" s="76" t="str">
        <f t="shared" si="1"/>
        <v/>
      </c>
      <c r="N19" s="77"/>
    </row>
    <row r="20" spans="2:14">
      <c r="B20" s="70">
        <v>15</v>
      </c>
      <c r="C20" s="71" t="s">
        <v>52</v>
      </c>
      <c r="D20" s="72" t="str">
        <f t="shared" si="0"/>
        <v>o</v>
      </c>
      <c r="E20" s="70" t="s">
        <v>16</v>
      </c>
      <c r="F20" s="73"/>
      <c r="G20" s="70" t="s">
        <v>17</v>
      </c>
      <c r="H20" s="73"/>
      <c r="I20" s="74" t="s">
        <v>37</v>
      </c>
      <c r="J20" s="73">
        <v>0</v>
      </c>
      <c r="K20" s="75" t="s">
        <v>2</v>
      </c>
      <c r="L20" s="76" t="str">
        <f t="shared" si="1"/>
        <v/>
      </c>
      <c r="N20" s="77"/>
    </row>
    <row r="21" spans="2:14">
      <c r="B21" s="70">
        <v>16</v>
      </c>
      <c r="C21" s="71" t="s">
        <v>53</v>
      </c>
      <c r="D21" s="72" t="str">
        <f t="shared" si="0"/>
        <v>p</v>
      </c>
      <c r="E21" s="70" t="s">
        <v>16</v>
      </c>
      <c r="F21" s="73"/>
      <c r="G21" s="70" t="s">
        <v>17</v>
      </c>
      <c r="H21" s="73"/>
      <c r="I21" s="74" t="s">
        <v>37</v>
      </c>
      <c r="J21" s="73">
        <v>0</v>
      </c>
      <c r="K21" s="75" t="s">
        <v>2</v>
      </c>
      <c r="L21" s="76" t="str">
        <f t="shared" si="1"/>
        <v/>
      </c>
      <c r="N21" s="77"/>
    </row>
    <row r="22" spans="2:14">
      <c r="B22" s="70">
        <v>17</v>
      </c>
      <c r="C22" s="71" t="s">
        <v>54</v>
      </c>
      <c r="D22" s="72" t="str">
        <f t="shared" si="0"/>
        <v>q</v>
      </c>
      <c r="E22" s="70" t="s">
        <v>16</v>
      </c>
      <c r="F22" s="73"/>
      <c r="G22" s="70" t="s">
        <v>17</v>
      </c>
      <c r="H22" s="73"/>
      <c r="I22" s="74" t="s">
        <v>37</v>
      </c>
      <c r="J22" s="73">
        <v>0</v>
      </c>
      <c r="K22" s="75" t="s">
        <v>2</v>
      </c>
      <c r="L22" s="76" t="str">
        <f t="shared" si="1"/>
        <v/>
      </c>
      <c r="N22" s="77"/>
    </row>
    <row r="23" spans="2:14">
      <c r="B23" s="70">
        <v>18</v>
      </c>
      <c r="C23" s="71" t="s">
        <v>55</v>
      </c>
      <c r="D23" s="72" t="str">
        <f t="shared" si="0"/>
        <v>r</v>
      </c>
      <c r="E23" s="70" t="s">
        <v>16</v>
      </c>
      <c r="F23" s="78"/>
      <c r="G23" s="70" t="s">
        <v>17</v>
      </c>
      <c r="H23" s="78"/>
      <c r="I23" s="74" t="s">
        <v>37</v>
      </c>
      <c r="J23" s="78"/>
      <c r="K23" s="75" t="s">
        <v>2</v>
      </c>
      <c r="L23" s="71">
        <v>1</v>
      </c>
      <c r="N23" s="77"/>
    </row>
    <row r="24" spans="2:14">
      <c r="B24" s="70">
        <v>19</v>
      </c>
      <c r="C24" s="71" t="s">
        <v>56</v>
      </c>
      <c r="D24" s="72" t="str">
        <f t="shared" si="0"/>
        <v>s</v>
      </c>
      <c r="E24" s="70" t="s">
        <v>16</v>
      </c>
      <c r="F24" s="78"/>
      <c r="G24" s="70" t="s">
        <v>17</v>
      </c>
      <c r="H24" s="78"/>
      <c r="I24" s="74" t="s">
        <v>37</v>
      </c>
      <c r="J24" s="78"/>
      <c r="K24" s="75" t="s">
        <v>2</v>
      </c>
      <c r="L24" s="71">
        <v>2</v>
      </c>
      <c r="N24" s="77"/>
    </row>
    <row r="25" spans="2:14">
      <c r="B25" s="70">
        <v>20</v>
      </c>
      <c r="C25" s="71" t="s">
        <v>57</v>
      </c>
      <c r="D25" s="72" t="str">
        <f t="shared" si="0"/>
        <v>t</v>
      </c>
      <c r="E25" s="70" t="s">
        <v>16</v>
      </c>
      <c r="F25" s="78"/>
      <c r="G25" s="70" t="s">
        <v>17</v>
      </c>
      <c r="H25" s="78"/>
      <c r="I25" s="74" t="s">
        <v>37</v>
      </c>
      <c r="J25" s="78"/>
      <c r="K25" s="75" t="s">
        <v>2</v>
      </c>
      <c r="L25" s="71">
        <v>3</v>
      </c>
      <c r="N25" s="77"/>
    </row>
    <row r="26" spans="2:14">
      <c r="B26" s="70">
        <v>21</v>
      </c>
      <c r="C26" s="71" t="s">
        <v>58</v>
      </c>
      <c r="D26" s="72" t="str">
        <f t="shared" si="0"/>
        <v>u</v>
      </c>
      <c r="E26" s="70" t="s">
        <v>16</v>
      </c>
      <c r="F26" s="78"/>
      <c r="G26" s="70" t="s">
        <v>17</v>
      </c>
      <c r="H26" s="78"/>
      <c r="I26" s="74" t="s">
        <v>37</v>
      </c>
      <c r="J26" s="78"/>
      <c r="K26" s="75" t="s">
        <v>2</v>
      </c>
      <c r="L26" s="71">
        <v>4</v>
      </c>
      <c r="N26" s="77"/>
    </row>
    <row r="27" spans="2:14">
      <c r="B27" s="70">
        <v>22</v>
      </c>
      <c r="C27" s="71" t="s">
        <v>59</v>
      </c>
      <c r="D27" s="72" t="str">
        <f t="shared" si="0"/>
        <v>v</v>
      </c>
      <c r="E27" s="70" t="s">
        <v>16</v>
      </c>
      <c r="F27" s="78"/>
      <c r="G27" s="70" t="s">
        <v>17</v>
      </c>
      <c r="H27" s="78"/>
      <c r="I27" s="74" t="s">
        <v>37</v>
      </c>
      <c r="J27" s="78"/>
      <c r="K27" s="75" t="s">
        <v>2</v>
      </c>
      <c r="L27" s="71">
        <v>5</v>
      </c>
      <c r="N27" s="77"/>
    </row>
    <row r="28" spans="2:14">
      <c r="B28" s="70">
        <v>23</v>
      </c>
      <c r="C28" s="71" t="s">
        <v>60</v>
      </c>
      <c r="D28" s="72" t="str">
        <f t="shared" si="0"/>
        <v>w</v>
      </c>
      <c r="E28" s="70" t="s">
        <v>16</v>
      </c>
      <c r="F28" s="78"/>
      <c r="G28" s="70" t="s">
        <v>17</v>
      </c>
      <c r="H28" s="78"/>
      <c r="I28" s="74" t="s">
        <v>37</v>
      </c>
      <c r="J28" s="78"/>
      <c r="K28" s="75" t="s">
        <v>2</v>
      </c>
      <c r="L28" s="71">
        <v>6</v>
      </c>
      <c r="N28" s="77"/>
    </row>
    <row r="29" spans="2:14">
      <c r="B29" s="70">
        <v>24</v>
      </c>
      <c r="C29" s="71" t="s">
        <v>61</v>
      </c>
      <c r="D29" s="72" t="str">
        <f t="shared" si="0"/>
        <v>x</v>
      </c>
      <c r="E29" s="70" t="s">
        <v>16</v>
      </c>
      <c r="F29" s="78"/>
      <c r="G29" s="70" t="s">
        <v>17</v>
      </c>
      <c r="H29" s="78"/>
      <c r="I29" s="74" t="s">
        <v>37</v>
      </c>
      <c r="J29" s="78"/>
      <c r="K29" s="75" t="s">
        <v>2</v>
      </c>
      <c r="L29" s="71">
        <v>7</v>
      </c>
      <c r="N29" s="77"/>
    </row>
    <row r="30" spans="2:14">
      <c r="B30" s="70">
        <v>25</v>
      </c>
      <c r="C30" s="71" t="s">
        <v>62</v>
      </c>
      <c r="D30" s="72" t="str">
        <f t="shared" si="0"/>
        <v>y</v>
      </c>
      <c r="E30" s="70" t="s">
        <v>16</v>
      </c>
      <c r="F30" s="78"/>
      <c r="G30" s="70" t="s">
        <v>17</v>
      </c>
      <c r="H30" s="78"/>
      <c r="I30" s="74" t="s">
        <v>37</v>
      </c>
      <c r="J30" s="78"/>
      <c r="K30" s="75" t="s">
        <v>2</v>
      </c>
      <c r="L30" s="71">
        <v>8</v>
      </c>
      <c r="N30" s="77"/>
    </row>
    <row r="31" spans="2:14">
      <c r="B31" s="70">
        <v>26</v>
      </c>
      <c r="C31" s="71" t="s">
        <v>63</v>
      </c>
      <c r="D31" s="72" t="str">
        <f t="shared" si="0"/>
        <v>z</v>
      </c>
      <c r="E31" s="70" t="s">
        <v>16</v>
      </c>
      <c r="F31" s="78"/>
      <c r="G31" s="70" t="s">
        <v>17</v>
      </c>
      <c r="H31" s="78"/>
      <c r="I31" s="74" t="s">
        <v>37</v>
      </c>
      <c r="J31" s="78"/>
      <c r="K31" s="75" t="s">
        <v>2</v>
      </c>
      <c r="L31" s="71">
        <v>1</v>
      </c>
      <c r="N31" s="77"/>
    </row>
    <row r="32" spans="2:14">
      <c r="B32" s="70">
        <v>27</v>
      </c>
      <c r="C32" s="71" t="s">
        <v>61</v>
      </c>
      <c r="D32" s="72" t="str">
        <f t="shared" si="0"/>
        <v>x</v>
      </c>
      <c r="E32" s="70" t="s">
        <v>16</v>
      </c>
      <c r="F32" s="78"/>
      <c r="G32" s="70" t="s">
        <v>17</v>
      </c>
      <c r="H32" s="78"/>
      <c r="I32" s="74" t="s">
        <v>37</v>
      </c>
      <c r="J32" s="78"/>
      <c r="K32" s="75" t="s">
        <v>2</v>
      </c>
      <c r="L32" s="71">
        <v>2</v>
      </c>
      <c r="N32" s="77"/>
    </row>
    <row r="33" spans="2:14">
      <c r="B33" s="70">
        <v>28</v>
      </c>
      <c r="C33" s="71" t="s">
        <v>64</v>
      </c>
      <c r="D33" s="72" t="str">
        <f t="shared" si="0"/>
        <v>aa</v>
      </c>
      <c r="E33" s="70" t="s">
        <v>16</v>
      </c>
      <c r="F33" s="78"/>
      <c r="G33" s="70" t="s">
        <v>17</v>
      </c>
      <c r="H33" s="78"/>
      <c r="I33" s="74" t="s">
        <v>37</v>
      </c>
      <c r="J33" s="78"/>
      <c r="K33" s="75" t="s">
        <v>2</v>
      </c>
      <c r="L33" s="71">
        <v>3</v>
      </c>
      <c r="N33" s="77"/>
    </row>
    <row r="34" spans="2:14">
      <c r="B34" s="70">
        <v>29</v>
      </c>
      <c r="C34" s="71" t="s">
        <v>65</v>
      </c>
      <c r="D34" s="72" t="str">
        <f t="shared" si="0"/>
        <v>ab</v>
      </c>
      <c r="E34" s="70" t="s">
        <v>16</v>
      </c>
      <c r="F34" s="78"/>
      <c r="G34" s="70" t="s">
        <v>17</v>
      </c>
      <c r="H34" s="78"/>
      <c r="I34" s="74" t="s">
        <v>37</v>
      </c>
      <c r="J34" s="78"/>
      <c r="K34" s="75" t="s">
        <v>2</v>
      </c>
      <c r="L34" s="71">
        <v>4</v>
      </c>
      <c r="N34" s="77"/>
    </row>
    <row r="35" spans="2:14">
      <c r="B35" s="70">
        <v>30</v>
      </c>
      <c r="C35" s="71" t="s">
        <v>66</v>
      </c>
      <c r="D35" s="72" t="str">
        <f t="shared" si="0"/>
        <v>ac</v>
      </c>
      <c r="E35" s="70" t="s">
        <v>16</v>
      </c>
      <c r="F35" s="78"/>
      <c r="G35" s="70" t="s">
        <v>17</v>
      </c>
      <c r="H35" s="78"/>
      <c r="I35" s="74" t="s">
        <v>37</v>
      </c>
      <c r="J35" s="78"/>
      <c r="K35" s="75" t="s">
        <v>2</v>
      </c>
      <c r="L35" s="71">
        <v>5</v>
      </c>
      <c r="N35" s="77"/>
    </row>
    <row r="36" spans="2:14">
      <c r="B36" s="70">
        <v>31</v>
      </c>
      <c r="C36" s="71" t="s">
        <v>67</v>
      </c>
      <c r="D36" s="72" t="str">
        <f t="shared" si="0"/>
        <v>ad</v>
      </c>
      <c r="E36" s="70" t="s">
        <v>16</v>
      </c>
      <c r="F36" s="78"/>
      <c r="G36" s="70" t="s">
        <v>17</v>
      </c>
      <c r="H36" s="78"/>
      <c r="I36" s="74" t="s">
        <v>37</v>
      </c>
      <c r="J36" s="78"/>
      <c r="K36" s="75" t="s">
        <v>2</v>
      </c>
      <c r="L36" s="71">
        <v>6</v>
      </c>
      <c r="N36" s="77"/>
    </row>
    <row r="37" spans="2:14">
      <c r="B37" s="70">
        <v>32</v>
      </c>
      <c r="C37" s="71" t="s">
        <v>68</v>
      </c>
      <c r="D37" s="72" t="str">
        <f t="shared" si="0"/>
        <v>ae</v>
      </c>
      <c r="E37" s="70" t="s">
        <v>16</v>
      </c>
      <c r="F37" s="78"/>
      <c r="G37" s="70" t="s">
        <v>17</v>
      </c>
      <c r="H37" s="78"/>
      <c r="I37" s="74" t="s">
        <v>37</v>
      </c>
      <c r="J37" s="78"/>
      <c r="K37" s="75" t="s">
        <v>2</v>
      </c>
      <c r="L37" s="71">
        <v>7</v>
      </c>
      <c r="N37" s="77"/>
    </row>
    <row r="38" spans="2:14">
      <c r="B38" s="70">
        <v>33</v>
      </c>
      <c r="C38" s="71" t="s">
        <v>69</v>
      </c>
      <c r="D38" s="72" t="str">
        <f t="shared" si="0"/>
        <v>af</v>
      </c>
      <c r="E38" s="70" t="s">
        <v>16</v>
      </c>
      <c r="F38" s="78"/>
      <c r="G38" s="70" t="s">
        <v>17</v>
      </c>
      <c r="H38" s="78"/>
      <c r="I38" s="74" t="s">
        <v>37</v>
      </c>
      <c r="J38" s="78"/>
      <c r="K38" s="75" t="s">
        <v>2</v>
      </c>
      <c r="L38" s="71">
        <v>8</v>
      </c>
      <c r="N38" s="77"/>
    </row>
    <row r="39" spans="2:1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c r="B40" s="70"/>
      <c r="C40" s="80" t="s">
        <v>36</v>
      </c>
      <c r="D40" s="72"/>
      <c r="E40" s="70" t="s">
        <v>16</v>
      </c>
      <c r="F40" s="73"/>
      <c r="G40" s="70" t="s">
        <v>17</v>
      </c>
      <c r="H40" s="73"/>
      <c r="I40" s="74" t="s">
        <v>37</v>
      </c>
      <c r="J40" s="73">
        <v>0</v>
      </c>
      <c r="K40" s="75" t="s">
        <v>2</v>
      </c>
      <c r="L40" s="76" t="str">
        <f t="shared" si="2"/>
        <v/>
      </c>
      <c r="N40" s="77"/>
    </row>
    <row r="41" spans="2:1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c r="B42" s="70"/>
      <c r="C42" s="79" t="s">
        <v>168</v>
      </c>
      <c r="D42" s="72"/>
      <c r="E42" s="70" t="s">
        <v>16</v>
      </c>
      <c r="F42" s="73"/>
      <c r="G42" s="70" t="s">
        <v>17</v>
      </c>
      <c r="H42" s="73"/>
      <c r="I42" s="74" t="s">
        <v>37</v>
      </c>
      <c r="J42" s="73">
        <v>0</v>
      </c>
      <c r="K42" s="75" t="s">
        <v>2</v>
      </c>
      <c r="L42" s="76" t="str">
        <f t="shared" ref="L42:L43" si="3">IF(OR(F42="",H42=""),"",(H42+IF(F42&gt;H42,1,0)-F42-J42)*24)</f>
        <v/>
      </c>
      <c r="N42" s="77"/>
    </row>
    <row r="43" spans="2:14">
      <c r="B43" s="70">
        <v>35</v>
      </c>
      <c r="C43" s="80" t="s">
        <v>36</v>
      </c>
      <c r="D43" s="72"/>
      <c r="E43" s="70" t="s">
        <v>16</v>
      </c>
      <c r="F43" s="73"/>
      <c r="G43" s="70" t="s">
        <v>17</v>
      </c>
      <c r="H43" s="73"/>
      <c r="I43" s="74" t="s">
        <v>37</v>
      </c>
      <c r="J43" s="73">
        <v>0</v>
      </c>
      <c r="K43" s="75" t="s">
        <v>2</v>
      </c>
      <c r="L43" s="76" t="str">
        <f t="shared" si="3"/>
        <v/>
      </c>
      <c r="N43" s="77"/>
    </row>
    <row r="44" spans="2:1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c r="B45" s="70"/>
      <c r="C45" s="79" t="s">
        <v>170</v>
      </c>
      <c r="D45" s="72"/>
      <c r="E45" s="70" t="s">
        <v>16</v>
      </c>
      <c r="F45" s="73"/>
      <c r="G45" s="70" t="s">
        <v>17</v>
      </c>
      <c r="H45" s="73"/>
      <c r="I45" s="74" t="s">
        <v>37</v>
      </c>
      <c r="J45" s="73">
        <v>0</v>
      </c>
      <c r="K45" s="75" t="s">
        <v>2</v>
      </c>
      <c r="L45" s="76" t="str">
        <f t="shared" ref="L45:L46" si="4">IF(OR(F45="",H45=""),"",(H45+IF(F45&gt;H45,1,0)-F45-J45)*24)</f>
        <v/>
      </c>
      <c r="N45" s="77"/>
    </row>
    <row r="46" spans="2:14">
      <c r="B46" s="70">
        <v>36</v>
      </c>
      <c r="C46" s="80" t="s">
        <v>36</v>
      </c>
      <c r="D46" s="72"/>
      <c r="E46" s="70" t="s">
        <v>16</v>
      </c>
      <c r="F46" s="73"/>
      <c r="G46" s="70" t="s">
        <v>17</v>
      </c>
      <c r="H46" s="73"/>
      <c r="I46" s="74" t="s">
        <v>37</v>
      </c>
      <c r="J46" s="73">
        <v>0</v>
      </c>
      <c r="K46" s="75" t="s">
        <v>2</v>
      </c>
      <c r="L46" s="76" t="str">
        <f t="shared" si="4"/>
        <v/>
      </c>
      <c r="N46" s="77"/>
    </row>
    <row r="47" spans="2:1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c r="C49" s="67" t="s">
        <v>171</v>
      </c>
      <c r="D49" s="67"/>
    </row>
    <row r="50" spans="3:4">
      <c r="C50" s="67" t="s">
        <v>172</v>
      </c>
      <c r="D50" s="67"/>
    </row>
    <row r="51" spans="3:4">
      <c r="C51" s="67" t="s">
        <v>173</v>
      </c>
      <c r="D51" s="67"/>
    </row>
    <row r="52" spans="3:4">
      <c r="C52" s="67" t="s">
        <v>174</v>
      </c>
      <c r="D52" s="67"/>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B1:BO148"/>
  <sheetViews>
    <sheetView showGridLines="0" view="pageBreakPreview" zoomScale="55" zoomScaleNormal="55" zoomScaleSheetLayoutView="55" workbookViewId="0">
      <pane ySplit="14" topLeftCell="A15" activePane="bottomLeft" state="frozen"/>
      <selection pane="bottomLef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256</v>
      </c>
      <c r="D1" s="5"/>
      <c r="E1" s="5"/>
      <c r="F1" s="5"/>
      <c r="G1" s="5"/>
      <c r="H1" s="5"/>
      <c r="I1" s="5"/>
      <c r="J1" s="5"/>
      <c r="M1" s="7" t="s">
        <v>0</v>
      </c>
      <c r="P1" s="5"/>
      <c r="Q1" s="5"/>
      <c r="R1" s="5"/>
      <c r="S1" s="5"/>
      <c r="T1" s="5"/>
      <c r="U1" s="5"/>
      <c r="V1" s="5"/>
      <c r="W1" s="5"/>
      <c r="AS1" s="9" t="s">
        <v>30</v>
      </c>
      <c r="AT1" s="181" t="s">
        <v>193</v>
      </c>
      <c r="AU1" s="182"/>
      <c r="AV1" s="182"/>
      <c r="AW1" s="182"/>
      <c r="AX1" s="182"/>
      <c r="AY1" s="182"/>
      <c r="AZ1" s="182"/>
      <c r="BA1" s="182"/>
      <c r="BB1" s="182"/>
      <c r="BC1" s="182"/>
      <c r="BD1" s="182"/>
      <c r="BE1" s="182"/>
      <c r="BF1" s="182"/>
      <c r="BG1" s="182"/>
      <c r="BH1" s="182"/>
      <c r="BI1" s="182"/>
      <c r="BJ1" s="9" t="s">
        <v>2</v>
      </c>
    </row>
    <row r="2" spans="2:67" s="8" customFormat="1" ht="20.25" customHeight="1">
      <c r="J2" s="7"/>
      <c r="M2" s="7"/>
      <c r="N2" s="7"/>
      <c r="P2" s="9"/>
      <c r="Q2" s="9"/>
      <c r="R2" s="9"/>
      <c r="S2" s="9"/>
      <c r="T2" s="9"/>
      <c r="U2" s="9"/>
      <c r="V2" s="9"/>
      <c r="W2" s="9"/>
      <c r="AB2" s="9" t="s">
        <v>27</v>
      </c>
      <c r="AC2" s="183">
        <v>3</v>
      </c>
      <c r="AD2" s="183"/>
      <c r="AE2" s="9" t="s">
        <v>28</v>
      </c>
      <c r="AF2" s="184">
        <f>IF(AC2=0,"",YEAR(DATE(2018+AC2,1,1)))</f>
        <v>2021</v>
      </c>
      <c r="AG2" s="184"/>
      <c r="AH2" s="8" t="s">
        <v>29</v>
      </c>
      <c r="AI2" s="8" t="s">
        <v>1</v>
      </c>
      <c r="AJ2" s="183">
        <v>4</v>
      </c>
      <c r="AK2" s="183"/>
      <c r="AL2" s="8" t="s">
        <v>24</v>
      </c>
      <c r="AS2" s="9" t="s">
        <v>31</v>
      </c>
      <c r="AT2" s="183" t="s">
        <v>153</v>
      </c>
      <c r="AU2" s="183"/>
      <c r="AV2" s="183"/>
      <c r="AW2" s="183"/>
      <c r="AX2" s="183"/>
      <c r="AY2" s="183"/>
      <c r="AZ2" s="183"/>
      <c r="BA2" s="183"/>
      <c r="BB2" s="183"/>
      <c r="BC2" s="183"/>
      <c r="BD2" s="183"/>
      <c r="BE2" s="183"/>
      <c r="BF2" s="183"/>
      <c r="BG2" s="183"/>
      <c r="BH2" s="183"/>
      <c r="BI2" s="183"/>
      <c r="BJ2" s="9" t="s">
        <v>2</v>
      </c>
      <c r="BK2" s="9"/>
      <c r="BL2" s="9"/>
      <c r="BM2" s="9"/>
    </row>
    <row r="3" spans="2:67" s="8" customFormat="1" ht="20.25" customHeight="1">
      <c r="J3" s="7"/>
      <c r="M3" s="7"/>
      <c r="O3" s="9"/>
      <c r="P3" s="9"/>
      <c r="Q3" s="9"/>
      <c r="R3" s="9"/>
      <c r="S3" s="9"/>
      <c r="T3" s="9"/>
      <c r="U3" s="9"/>
      <c r="AC3" s="12"/>
      <c r="AD3" s="12"/>
      <c r="AE3" s="12"/>
      <c r="AF3" s="13"/>
      <c r="AG3" s="12"/>
      <c r="BD3" s="14" t="s">
        <v>21</v>
      </c>
      <c r="BE3" s="185" t="s">
        <v>175</v>
      </c>
      <c r="BF3" s="186"/>
      <c r="BG3" s="186"/>
      <c r="BH3" s="187"/>
      <c r="BI3" s="9"/>
      <c r="BJ3" s="9"/>
    </row>
    <row r="4" spans="2:67" s="8" customFormat="1" ht="20.25" customHeight="1">
      <c r="J4" s="7"/>
      <c r="M4" s="7"/>
      <c r="O4" s="9"/>
      <c r="P4" s="9"/>
      <c r="Q4" s="9"/>
      <c r="R4" s="9"/>
      <c r="S4" s="9"/>
      <c r="T4" s="9"/>
      <c r="U4" s="9"/>
      <c r="AC4" s="12"/>
      <c r="AD4" s="12"/>
      <c r="AE4" s="12"/>
      <c r="AF4" s="13"/>
      <c r="AG4" s="12"/>
      <c r="BD4" s="14" t="s">
        <v>177</v>
      </c>
      <c r="BE4" s="185" t="s">
        <v>176</v>
      </c>
      <c r="BF4" s="186"/>
      <c r="BG4" s="186"/>
      <c r="BH4" s="187"/>
      <c r="BI4" s="9"/>
    </row>
    <row r="5" spans="2:67" s="8" customFormat="1" ht="9" customHeight="1">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183</v>
      </c>
      <c r="AP6" s="6"/>
      <c r="AQ6" s="6"/>
      <c r="AR6" s="6"/>
      <c r="AS6" s="6"/>
      <c r="AT6" s="6"/>
      <c r="AU6" s="6"/>
      <c r="AW6" s="27"/>
      <c r="AX6" s="27"/>
      <c r="AY6" s="2"/>
      <c r="AZ6" s="6"/>
      <c r="BA6" s="177">
        <v>40</v>
      </c>
      <c r="BB6" s="178"/>
      <c r="BC6" s="2" t="s">
        <v>22</v>
      </c>
      <c r="BD6" s="6"/>
      <c r="BE6" s="177">
        <v>160</v>
      </c>
      <c r="BF6" s="178"/>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9">
        <f>DAY(EOMONTH(DATE(AF2,AJ2,1),0))</f>
        <v>30</v>
      </c>
      <c r="BF8" s="180"/>
      <c r="BG8" s="6" t="s">
        <v>25</v>
      </c>
      <c r="BH8" s="6"/>
      <c r="BI8" s="6"/>
      <c r="BM8" s="9"/>
      <c r="BN8" s="9"/>
      <c r="BO8" s="9"/>
    </row>
    <row r="9" spans="2:67" ht="5.25" customHeight="1" thickBot="1">
      <c r="C9" s="3"/>
      <c r="D9" s="3"/>
      <c r="E9" s="3"/>
      <c r="F9" s="3"/>
      <c r="G9" s="3"/>
      <c r="H9" s="3"/>
      <c r="I9" s="3"/>
      <c r="J9" s="3"/>
      <c r="AC9" s="3"/>
      <c r="AT9" s="3"/>
      <c r="BK9" s="4"/>
      <c r="BL9" s="4"/>
      <c r="BM9" s="4"/>
    </row>
    <row r="10" spans="2:67" ht="21.6" customHeight="1">
      <c r="B10" s="209" t="s">
        <v>20</v>
      </c>
      <c r="C10" s="197" t="s">
        <v>191</v>
      </c>
      <c r="D10" s="212"/>
      <c r="E10" s="115"/>
      <c r="F10" s="116"/>
      <c r="G10" s="115"/>
      <c r="H10" s="116"/>
      <c r="I10" s="215" t="s">
        <v>235</v>
      </c>
      <c r="J10" s="216"/>
      <c r="K10" s="221" t="s">
        <v>236</v>
      </c>
      <c r="L10" s="198"/>
      <c r="M10" s="198"/>
      <c r="N10" s="212"/>
      <c r="O10" s="221" t="s">
        <v>237</v>
      </c>
      <c r="P10" s="198"/>
      <c r="Q10" s="198"/>
      <c r="R10" s="198"/>
      <c r="S10" s="212"/>
      <c r="T10" s="150"/>
      <c r="U10" s="150"/>
      <c r="V10" s="151"/>
      <c r="W10" s="224" t="s">
        <v>238</v>
      </c>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188" t="str">
        <f>IF(BE3="４週","(9)1～4週目の勤務時間数合計","(9)1か月の勤務時間数　合計")</f>
        <v>(9)1～4週目の勤務時間数合計</v>
      </c>
      <c r="BC10" s="189"/>
      <c r="BD10" s="194" t="s">
        <v>239</v>
      </c>
      <c r="BE10" s="189"/>
      <c r="BF10" s="197" t="s">
        <v>240</v>
      </c>
      <c r="BG10" s="198"/>
      <c r="BH10" s="198"/>
      <c r="BI10" s="198"/>
      <c r="BJ10" s="199"/>
    </row>
    <row r="11" spans="2:67" ht="20.25" customHeight="1">
      <c r="B11" s="210"/>
      <c r="C11" s="200"/>
      <c r="D11" s="213"/>
      <c r="E11" s="117"/>
      <c r="F11" s="118"/>
      <c r="G11" s="117"/>
      <c r="H11" s="118"/>
      <c r="I11" s="217"/>
      <c r="J11" s="218"/>
      <c r="K11" s="222"/>
      <c r="L11" s="201"/>
      <c r="M11" s="201"/>
      <c r="N11" s="213"/>
      <c r="O11" s="222"/>
      <c r="P11" s="201"/>
      <c r="Q11" s="201"/>
      <c r="R11" s="201"/>
      <c r="S11" s="213"/>
      <c r="T11" s="152"/>
      <c r="U11" s="152"/>
      <c r="V11" s="153"/>
      <c r="W11" s="206" t="s">
        <v>11</v>
      </c>
      <c r="X11" s="206"/>
      <c r="Y11" s="206"/>
      <c r="Z11" s="206"/>
      <c r="AA11" s="206"/>
      <c r="AB11" s="206"/>
      <c r="AC11" s="207"/>
      <c r="AD11" s="208" t="s">
        <v>12</v>
      </c>
      <c r="AE11" s="206"/>
      <c r="AF11" s="206"/>
      <c r="AG11" s="206"/>
      <c r="AH11" s="206"/>
      <c r="AI11" s="206"/>
      <c r="AJ11" s="207"/>
      <c r="AK11" s="208" t="s">
        <v>13</v>
      </c>
      <c r="AL11" s="206"/>
      <c r="AM11" s="206"/>
      <c r="AN11" s="206"/>
      <c r="AO11" s="206"/>
      <c r="AP11" s="206"/>
      <c r="AQ11" s="207"/>
      <c r="AR11" s="208" t="s">
        <v>14</v>
      </c>
      <c r="AS11" s="206"/>
      <c r="AT11" s="206"/>
      <c r="AU11" s="206"/>
      <c r="AV11" s="206"/>
      <c r="AW11" s="206"/>
      <c r="AX11" s="207"/>
      <c r="AY11" s="208" t="s">
        <v>15</v>
      </c>
      <c r="AZ11" s="206"/>
      <c r="BA11" s="206"/>
      <c r="BB11" s="190"/>
      <c r="BC11" s="191"/>
      <c r="BD11" s="195"/>
      <c r="BE11" s="191"/>
      <c r="BF11" s="200"/>
      <c r="BG11" s="201"/>
      <c r="BH11" s="201"/>
      <c r="BI11" s="201"/>
      <c r="BJ11" s="202"/>
    </row>
    <row r="12" spans="2:67" ht="20.25" customHeight="1">
      <c r="B12" s="210"/>
      <c r="C12" s="200"/>
      <c r="D12" s="213"/>
      <c r="E12" s="117"/>
      <c r="F12" s="118"/>
      <c r="G12" s="117"/>
      <c r="H12" s="118"/>
      <c r="I12" s="217"/>
      <c r="J12" s="218"/>
      <c r="K12" s="222"/>
      <c r="L12" s="201"/>
      <c r="M12" s="201"/>
      <c r="N12" s="213"/>
      <c r="O12" s="222"/>
      <c r="P12" s="201"/>
      <c r="Q12" s="201"/>
      <c r="R12" s="201"/>
      <c r="S12" s="213"/>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90"/>
      <c r="BC12" s="191"/>
      <c r="BD12" s="195"/>
      <c r="BE12" s="191"/>
      <c r="BF12" s="200"/>
      <c r="BG12" s="201"/>
      <c r="BH12" s="201"/>
      <c r="BI12" s="201"/>
      <c r="BJ12" s="202"/>
    </row>
    <row r="13" spans="2:67" ht="20.25" hidden="1" customHeight="1">
      <c r="B13" s="210"/>
      <c r="C13" s="200"/>
      <c r="D13" s="213"/>
      <c r="E13" s="117"/>
      <c r="F13" s="118"/>
      <c r="G13" s="117"/>
      <c r="H13" s="118"/>
      <c r="I13" s="217"/>
      <c r="J13" s="218"/>
      <c r="K13" s="222"/>
      <c r="L13" s="201"/>
      <c r="M13" s="201"/>
      <c r="N13" s="213"/>
      <c r="O13" s="222"/>
      <c r="P13" s="201"/>
      <c r="Q13" s="201"/>
      <c r="R13" s="201"/>
      <c r="S13" s="213"/>
      <c r="T13" s="152"/>
      <c r="U13" s="152"/>
      <c r="V13" s="153"/>
      <c r="W13" s="121">
        <f>WEEKDAY(DATE($AF$2,$AJ$2,1))</f>
        <v>5</v>
      </c>
      <c r="X13" s="114">
        <f>WEEKDAY(DATE($AF$2,$AJ$2,2))</f>
        <v>6</v>
      </c>
      <c r="Y13" s="114">
        <f>WEEKDAY(DATE($AF$2,$AJ$2,3))</f>
        <v>7</v>
      </c>
      <c r="Z13" s="114">
        <f>WEEKDAY(DATE($AF$2,$AJ$2,4))</f>
        <v>1</v>
      </c>
      <c r="AA13" s="114">
        <f>WEEKDAY(DATE($AF$2,$AJ$2,5))</f>
        <v>2</v>
      </c>
      <c r="AB13" s="114">
        <f>WEEKDAY(DATE($AF$2,$AJ$2,6))</f>
        <v>3</v>
      </c>
      <c r="AC13" s="122">
        <f>WEEKDAY(DATE($AF$2,$AJ$2,7))</f>
        <v>4</v>
      </c>
      <c r="AD13" s="123">
        <f>WEEKDAY(DATE($AF$2,$AJ$2,8))</f>
        <v>5</v>
      </c>
      <c r="AE13" s="114">
        <f>WEEKDAY(DATE($AF$2,$AJ$2,9))</f>
        <v>6</v>
      </c>
      <c r="AF13" s="114">
        <f>WEEKDAY(DATE($AF$2,$AJ$2,10))</f>
        <v>7</v>
      </c>
      <c r="AG13" s="114">
        <f>WEEKDAY(DATE($AF$2,$AJ$2,11))</f>
        <v>1</v>
      </c>
      <c r="AH13" s="114">
        <f>WEEKDAY(DATE($AF$2,$AJ$2,12))</f>
        <v>2</v>
      </c>
      <c r="AI13" s="114">
        <f>WEEKDAY(DATE($AF$2,$AJ$2,13))</f>
        <v>3</v>
      </c>
      <c r="AJ13" s="122">
        <f>WEEKDAY(DATE($AF$2,$AJ$2,14))</f>
        <v>4</v>
      </c>
      <c r="AK13" s="123">
        <f>WEEKDAY(DATE($AF$2,$AJ$2,15))</f>
        <v>5</v>
      </c>
      <c r="AL13" s="114">
        <f>WEEKDAY(DATE($AF$2,$AJ$2,16))</f>
        <v>6</v>
      </c>
      <c r="AM13" s="114">
        <f>WEEKDAY(DATE($AF$2,$AJ$2,17))</f>
        <v>7</v>
      </c>
      <c r="AN13" s="114">
        <f>WEEKDAY(DATE($AF$2,$AJ$2,18))</f>
        <v>1</v>
      </c>
      <c r="AO13" s="114">
        <f>WEEKDAY(DATE($AF$2,$AJ$2,19))</f>
        <v>2</v>
      </c>
      <c r="AP13" s="114">
        <f>WEEKDAY(DATE($AF$2,$AJ$2,20))</f>
        <v>3</v>
      </c>
      <c r="AQ13" s="122">
        <f>WEEKDAY(DATE($AF$2,$AJ$2,21))</f>
        <v>4</v>
      </c>
      <c r="AR13" s="123">
        <f>WEEKDAY(DATE($AF$2,$AJ$2,22))</f>
        <v>5</v>
      </c>
      <c r="AS13" s="114">
        <f>WEEKDAY(DATE($AF$2,$AJ$2,23))</f>
        <v>6</v>
      </c>
      <c r="AT13" s="114">
        <f>WEEKDAY(DATE($AF$2,$AJ$2,24))</f>
        <v>7</v>
      </c>
      <c r="AU13" s="114">
        <f>WEEKDAY(DATE($AF$2,$AJ$2,25))</f>
        <v>1</v>
      </c>
      <c r="AV13" s="114">
        <f>WEEKDAY(DATE($AF$2,$AJ$2,26))</f>
        <v>2</v>
      </c>
      <c r="AW13" s="114">
        <f>WEEKDAY(DATE($AF$2,$AJ$2,27))</f>
        <v>3</v>
      </c>
      <c r="AX13" s="122">
        <f>WEEKDAY(DATE($AF$2,$AJ$2,28))</f>
        <v>4</v>
      </c>
      <c r="AY13" s="123">
        <f>IF(AY12=29,WEEKDAY(DATE($AF$2,$AJ$2,29)),0)</f>
        <v>0</v>
      </c>
      <c r="AZ13" s="114">
        <f>IF(AZ12=30,WEEKDAY(DATE($AF$2,$AJ$2,30)),0)</f>
        <v>0</v>
      </c>
      <c r="BA13" s="122">
        <f>IF(BA12=31,WEEKDAY(DATE($AF$2,$AJ$2,31)),0)</f>
        <v>0</v>
      </c>
      <c r="BB13" s="190"/>
      <c r="BC13" s="191"/>
      <c r="BD13" s="195"/>
      <c r="BE13" s="191"/>
      <c r="BF13" s="200"/>
      <c r="BG13" s="201"/>
      <c r="BH13" s="201"/>
      <c r="BI13" s="201"/>
      <c r="BJ13" s="202"/>
    </row>
    <row r="14" spans="2:67" ht="20.25" customHeight="1" thickBot="1">
      <c r="B14" s="211"/>
      <c r="C14" s="203"/>
      <c r="D14" s="214"/>
      <c r="E14" s="119"/>
      <c r="F14" s="120"/>
      <c r="G14" s="119"/>
      <c r="H14" s="120"/>
      <c r="I14" s="219"/>
      <c r="J14" s="220"/>
      <c r="K14" s="223"/>
      <c r="L14" s="204"/>
      <c r="M14" s="204"/>
      <c r="N14" s="214"/>
      <c r="O14" s="223"/>
      <c r="P14" s="204"/>
      <c r="Q14" s="204"/>
      <c r="R14" s="204"/>
      <c r="S14" s="214"/>
      <c r="T14" s="154"/>
      <c r="U14" s="154"/>
      <c r="V14" s="155"/>
      <c r="W14" s="124" t="str">
        <f>IF(W13=1,"日",IF(W13=2,"月",IF(W13=3,"火",IF(W13=4,"水",IF(W13=5,"木",IF(W13=6,"金","土"))))))</f>
        <v>木</v>
      </c>
      <c r="X14" s="125" t="str">
        <f t="shared" ref="X14:AX14" si="0">IF(X13=1,"日",IF(X13=2,"月",IF(X13=3,"火",IF(X13=4,"水",IF(X13=5,"木",IF(X13=6,"金","土"))))))</f>
        <v>金</v>
      </c>
      <c r="Y14" s="125" t="str">
        <f t="shared" si="0"/>
        <v>土</v>
      </c>
      <c r="Z14" s="125" t="str">
        <f t="shared" si="0"/>
        <v>日</v>
      </c>
      <c r="AA14" s="125" t="str">
        <f t="shared" si="0"/>
        <v>月</v>
      </c>
      <c r="AB14" s="125" t="str">
        <f t="shared" si="0"/>
        <v>火</v>
      </c>
      <c r="AC14" s="126" t="str">
        <f t="shared" si="0"/>
        <v>水</v>
      </c>
      <c r="AD14" s="127" t="str">
        <f>IF(AD13=1,"日",IF(AD13=2,"月",IF(AD13=3,"火",IF(AD13=4,"水",IF(AD13=5,"木",IF(AD13=6,"金","土"))))))</f>
        <v>木</v>
      </c>
      <c r="AE14" s="125" t="str">
        <f t="shared" si="0"/>
        <v>金</v>
      </c>
      <c r="AF14" s="125" t="str">
        <f t="shared" si="0"/>
        <v>土</v>
      </c>
      <c r="AG14" s="125" t="str">
        <f t="shared" si="0"/>
        <v>日</v>
      </c>
      <c r="AH14" s="125" t="str">
        <f t="shared" si="0"/>
        <v>月</v>
      </c>
      <c r="AI14" s="125" t="str">
        <f t="shared" si="0"/>
        <v>火</v>
      </c>
      <c r="AJ14" s="126" t="str">
        <f t="shared" si="0"/>
        <v>水</v>
      </c>
      <c r="AK14" s="127" t="str">
        <f>IF(AK13=1,"日",IF(AK13=2,"月",IF(AK13=3,"火",IF(AK13=4,"水",IF(AK13=5,"木",IF(AK13=6,"金","土"))))))</f>
        <v>木</v>
      </c>
      <c r="AL14" s="125" t="str">
        <f t="shared" si="0"/>
        <v>金</v>
      </c>
      <c r="AM14" s="125" t="str">
        <f t="shared" si="0"/>
        <v>土</v>
      </c>
      <c r="AN14" s="125" t="str">
        <f t="shared" si="0"/>
        <v>日</v>
      </c>
      <c r="AO14" s="125" t="str">
        <f t="shared" si="0"/>
        <v>月</v>
      </c>
      <c r="AP14" s="125" t="str">
        <f t="shared" si="0"/>
        <v>火</v>
      </c>
      <c r="AQ14" s="126" t="str">
        <f t="shared" si="0"/>
        <v>水</v>
      </c>
      <c r="AR14" s="127" t="str">
        <f>IF(AR13=1,"日",IF(AR13=2,"月",IF(AR13=3,"火",IF(AR13=4,"水",IF(AR13=5,"木",IF(AR13=6,"金","土"))))))</f>
        <v>木</v>
      </c>
      <c r="AS14" s="125" t="str">
        <f t="shared" si="0"/>
        <v>金</v>
      </c>
      <c r="AT14" s="125" t="str">
        <f t="shared" si="0"/>
        <v>土</v>
      </c>
      <c r="AU14" s="125" t="str">
        <f t="shared" si="0"/>
        <v>日</v>
      </c>
      <c r="AV14" s="125" t="str">
        <f t="shared" si="0"/>
        <v>月</v>
      </c>
      <c r="AW14" s="125" t="str">
        <f t="shared" si="0"/>
        <v>火</v>
      </c>
      <c r="AX14" s="126" t="str">
        <f t="shared" si="0"/>
        <v>水</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92"/>
      <c r="BC14" s="193"/>
      <c r="BD14" s="196"/>
      <c r="BE14" s="193"/>
      <c r="BF14" s="203"/>
      <c r="BG14" s="204"/>
      <c r="BH14" s="204"/>
      <c r="BI14" s="204"/>
      <c r="BJ14" s="205"/>
    </row>
    <row r="15" spans="2:67" ht="20.25" customHeight="1">
      <c r="B15" s="309">
        <f>B13+1</f>
        <v>1</v>
      </c>
      <c r="C15" s="169" t="s">
        <v>70</v>
      </c>
      <c r="D15" s="170"/>
      <c r="E15" s="128"/>
      <c r="F15" s="129"/>
      <c r="G15" s="128"/>
      <c r="H15" s="129"/>
      <c r="I15" s="254" t="s">
        <v>88</v>
      </c>
      <c r="J15" s="255"/>
      <c r="K15" s="256" t="s">
        <v>89</v>
      </c>
      <c r="L15" s="257"/>
      <c r="M15" s="257"/>
      <c r="N15" s="170"/>
      <c r="O15" s="313" t="s">
        <v>87</v>
      </c>
      <c r="P15" s="314"/>
      <c r="Q15" s="314"/>
      <c r="R15" s="314"/>
      <c r="S15" s="315"/>
      <c r="T15" s="89" t="s">
        <v>18</v>
      </c>
      <c r="U15" s="90"/>
      <c r="V15" s="91"/>
      <c r="W15" s="82" t="s">
        <v>38</v>
      </c>
      <c r="X15" s="83" t="s">
        <v>38</v>
      </c>
      <c r="Y15" s="83" t="s">
        <v>222</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0"/>
      <c r="BC15" s="251"/>
      <c r="BD15" s="252"/>
      <c r="BE15" s="253"/>
      <c r="BF15" s="247"/>
      <c r="BG15" s="248"/>
      <c r="BH15" s="248"/>
      <c r="BI15" s="248"/>
      <c r="BJ15" s="249"/>
    </row>
    <row r="16" spans="2:67" ht="20.25" customHeight="1">
      <c r="B16" s="310"/>
      <c r="C16" s="171"/>
      <c r="D16" s="172"/>
      <c r="E16" s="130"/>
      <c r="F16" s="131" t="str">
        <f>C15</f>
        <v>管理者</v>
      </c>
      <c r="G16" s="130"/>
      <c r="H16" s="131" t="str">
        <f>I15</f>
        <v>A</v>
      </c>
      <c r="I16" s="232"/>
      <c r="J16" s="233"/>
      <c r="K16" s="236"/>
      <c r="L16" s="237"/>
      <c r="M16" s="237"/>
      <c r="N16" s="172"/>
      <c r="O16" s="262"/>
      <c r="P16" s="263"/>
      <c r="Q16" s="263"/>
      <c r="R16" s="263"/>
      <c r="S16" s="264"/>
      <c r="T16" s="92" t="s">
        <v>180</v>
      </c>
      <c r="U16" s="93"/>
      <c r="V16" s="94"/>
      <c r="W16" s="135">
        <f>IF(W15="","",VLOOKUP(W15,【記載例1】!$C$6:$L$47,10,FALSE))</f>
        <v>8</v>
      </c>
      <c r="X16" s="136">
        <f>IF(X15="","",VLOOKUP(X15,【記載例1】!$C$6:$L$47,10,FALSE))</f>
        <v>8</v>
      </c>
      <c r="Y16" s="136">
        <f>IF(Y15="","",VLOOKUP(Y15,【記載例1】!$C$6:$L$47,10,FALSE))</f>
        <v>8</v>
      </c>
      <c r="Z16" s="136" t="str">
        <f>IF(Z15="","",VLOOKUP(Z15,【記載例1】!$C$6:$L$47,10,FALSE))</f>
        <v/>
      </c>
      <c r="AA16" s="136" t="str">
        <f>IF(AA15="","",VLOOKUP(AA15,【記載例1】!$C$6:$L$47,10,FALSE))</f>
        <v/>
      </c>
      <c r="AB16" s="136">
        <f>IF(AB15="","",VLOOKUP(AB15,【記載例1】!$C$6:$L$47,10,FALSE))</f>
        <v>8</v>
      </c>
      <c r="AC16" s="137">
        <f>IF(AC15="","",VLOOKUP(AC15,【記載例1】!$C$6:$L$47,10,FALSE))</f>
        <v>8</v>
      </c>
      <c r="AD16" s="135">
        <f>IF(AD15="","",VLOOKUP(AD15,【記載例1】!$C$6:$L$47,10,FALSE))</f>
        <v>8</v>
      </c>
      <c r="AE16" s="136">
        <f>IF(AE15="","",VLOOKUP(AE15,【記載例1】!$C$6:$L$47,10,FALSE))</f>
        <v>8</v>
      </c>
      <c r="AF16" s="136">
        <f>IF(AF15="","",VLOOKUP(AF15,【記載例1】!$C$6:$L$47,10,FALSE))</f>
        <v>8</v>
      </c>
      <c r="AG16" s="136" t="str">
        <f>IF(AG15="","",VLOOKUP(AG15,【記載例1】!$C$6:$L$47,10,FALSE))</f>
        <v/>
      </c>
      <c r="AH16" s="136" t="str">
        <f>IF(AH15="","",VLOOKUP(AH15,【記載例1】!$C$6:$L$47,10,FALSE))</f>
        <v/>
      </c>
      <c r="AI16" s="136">
        <f>IF(AI15="","",VLOOKUP(AI15,【記載例1】!$C$6:$L$47,10,FALSE))</f>
        <v>8</v>
      </c>
      <c r="AJ16" s="137">
        <f>IF(AJ15="","",VLOOKUP(AJ15,【記載例1】!$C$6:$L$47,10,FALSE))</f>
        <v>8</v>
      </c>
      <c r="AK16" s="135">
        <f>IF(AK15="","",VLOOKUP(AK15,【記載例1】!$C$6:$L$47,10,FALSE))</f>
        <v>8</v>
      </c>
      <c r="AL16" s="136">
        <f>IF(AL15="","",VLOOKUP(AL15,【記載例1】!$C$6:$L$47,10,FALSE))</f>
        <v>8</v>
      </c>
      <c r="AM16" s="136">
        <f>IF(AM15="","",VLOOKUP(AM15,【記載例1】!$C$6:$L$47,10,FALSE))</f>
        <v>8</v>
      </c>
      <c r="AN16" s="136" t="str">
        <f>IF(AN15="","",VLOOKUP(AN15,【記載例1】!$C$6:$L$47,10,FALSE))</f>
        <v/>
      </c>
      <c r="AO16" s="136" t="str">
        <f>IF(AO15="","",VLOOKUP(AO15,【記載例1】!$C$6:$L$47,10,FALSE))</f>
        <v/>
      </c>
      <c r="AP16" s="136">
        <f>IF(AP15="","",VLOOKUP(AP15,【記載例1】!$C$6:$L$47,10,FALSE))</f>
        <v>8</v>
      </c>
      <c r="AQ16" s="137">
        <f>IF(AQ15="","",VLOOKUP(AQ15,【記載例1】!$C$6:$L$47,10,FALSE))</f>
        <v>8</v>
      </c>
      <c r="AR16" s="135">
        <f>IF(AR15="","",VLOOKUP(AR15,【記載例1】!$C$6:$L$47,10,FALSE))</f>
        <v>8</v>
      </c>
      <c r="AS16" s="136">
        <f>IF(AS15="","",VLOOKUP(AS15,【記載例1】!$C$6:$L$47,10,FALSE))</f>
        <v>8</v>
      </c>
      <c r="AT16" s="136">
        <f>IF(AT15="","",VLOOKUP(AT15,【記載例1】!$C$6:$L$47,10,FALSE))</f>
        <v>8</v>
      </c>
      <c r="AU16" s="136" t="str">
        <f>IF(AU15="","",VLOOKUP(AU15,【記載例1】!$C$6:$L$47,10,FALSE))</f>
        <v/>
      </c>
      <c r="AV16" s="136" t="str">
        <f>IF(AV15="","",VLOOKUP(AV15,【記載例1】!$C$6:$L$47,10,FALSE))</f>
        <v/>
      </c>
      <c r="AW16" s="136">
        <f>IF(AW15="","",VLOOKUP(AW15,【記載例1】!$C$6:$L$47,10,FALSE))</f>
        <v>8</v>
      </c>
      <c r="AX16" s="137">
        <f>IF(AX15="","",VLOOKUP(AX15,【記載例1】!$C$6:$L$47,10,FALSE))</f>
        <v>8</v>
      </c>
      <c r="AY16" s="135" t="str">
        <f>IF(AY15="","",VLOOKUP(AY15,【記載例1】!$C$6:$L$47,10,FALSE))</f>
        <v/>
      </c>
      <c r="AZ16" s="136" t="str">
        <f>IF(AZ15="","",VLOOKUP(AZ15,【記載例1】!$C$6:$L$47,10,FALSE))</f>
        <v/>
      </c>
      <c r="BA16" s="136" t="str">
        <f>IF(BA15="","",VLOOKUP(BA15,【記載例1】!$C$6:$L$47,10,FALSE))</f>
        <v/>
      </c>
      <c r="BB16" s="244">
        <f>IF($BE$3="４週",SUM(W16:AX16),IF($BE$3="暦月",SUM(W16:BA16),""))</f>
        <v>160</v>
      </c>
      <c r="BC16" s="245"/>
      <c r="BD16" s="246">
        <f>IF($BE$3="４週",BB16/4,IF($BE$3="暦月",(BB16/($BE$8/7)),""))</f>
        <v>40</v>
      </c>
      <c r="BE16" s="245"/>
      <c r="BF16" s="241"/>
      <c r="BG16" s="242"/>
      <c r="BH16" s="242"/>
      <c r="BI16" s="242"/>
      <c r="BJ16" s="243"/>
    </row>
    <row r="17" spans="2:62" ht="20.25" customHeight="1">
      <c r="B17" s="309">
        <f>B15+1</f>
        <v>2</v>
      </c>
      <c r="C17" s="173" t="s">
        <v>233</v>
      </c>
      <c r="D17" s="174"/>
      <c r="E17" s="132"/>
      <c r="F17" s="133"/>
      <c r="G17" s="132"/>
      <c r="H17" s="133"/>
      <c r="I17" s="230" t="s">
        <v>88</v>
      </c>
      <c r="J17" s="231"/>
      <c r="K17" s="234" t="s">
        <v>206</v>
      </c>
      <c r="L17" s="235"/>
      <c r="M17" s="235"/>
      <c r="N17" s="174"/>
      <c r="O17" s="262" t="s">
        <v>124</v>
      </c>
      <c r="P17" s="263"/>
      <c r="Q17" s="263"/>
      <c r="R17" s="263"/>
      <c r="S17" s="264"/>
      <c r="T17" s="95" t="s">
        <v>18</v>
      </c>
      <c r="U17" s="96"/>
      <c r="V17" s="97"/>
      <c r="W17" s="85" t="s">
        <v>39</v>
      </c>
      <c r="X17" s="86" t="s">
        <v>223</v>
      </c>
      <c r="Y17" s="86"/>
      <c r="Z17" s="86"/>
      <c r="AA17" s="86" t="s">
        <v>223</v>
      </c>
      <c r="AB17" s="86" t="s">
        <v>39</v>
      </c>
      <c r="AC17" s="87" t="s">
        <v>223</v>
      </c>
      <c r="AD17" s="85" t="s">
        <v>39</v>
      </c>
      <c r="AE17" s="86" t="s">
        <v>223</v>
      </c>
      <c r="AF17" s="86"/>
      <c r="AG17" s="86"/>
      <c r="AH17" s="86" t="s">
        <v>223</v>
      </c>
      <c r="AI17" s="86" t="s">
        <v>39</v>
      </c>
      <c r="AJ17" s="87" t="s">
        <v>223</v>
      </c>
      <c r="AK17" s="85" t="s">
        <v>39</v>
      </c>
      <c r="AL17" s="86" t="s">
        <v>223</v>
      </c>
      <c r="AM17" s="86"/>
      <c r="AN17" s="86"/>
      <c r="AO17" s="86" t="s">
        <v>223</v>
      </c>
      <c r="AP17" s="86" t="s">
        <v>39</v>
      </c>
      <c r="AQ17" s="87" t="s">
        <v>223</v>
      </c>
      <c r="AR17" s="85" t="s">
        <v>39</v>
      </c>
      <c r="AS17" s="86" t="s">
        <v>223</v>
      </c>
      <c r="AT17" s="86"/>
      <c r="AU17" s="86"/>
      <c r="AV17" s="86" t="s">
        <v>223</v>
      </c>
      <c r="AW17" s="86" t="s">
        <v>39</v>
      </c>
      <c r="AX17" s="87" t="s">
        <v>223</v>
      </c>
      <c r="AY17" s="85"/>
      <c r="AZ17" s="86"/>
      <c r="BA17" s="88"/>
      <c r="BB17" s="226"/>
      <c r="BC17" s="227"/>
      <c r="BD17" s="228"/>
      <c r="BE17" s="229"/>
      <c r="BF17" s="238" t="s">
        <v>250</v>
      </c>
      <c r="BG17" s="239"/>
      <c r="BH17" s="239"/>
      <c r="BI17" s="239"/>
      <c r="BJ17" s="240"/>
    </row>
    <row r="18" spans="2:62" ht="20.25" customHeight="1">
      <c r="B18" s="310"/>
      <c r="C18" s="171"/>
      <c r="D18" s="172"/>
      <c r="E18" s="130"/>
      <c r="F18" s="131" t="str">
        <f>C17</f>
        <v>計画作成責任者</v>
      </c>
      <c r="G18" s="130"/>
      <c r="H18" s="131" t="str">
        <f>I17</f>
        <v>A</v>
      </c>
      <c r="I18" s="232"/>
      <c r="J18" s="233"/>
      <c r="K18" s="236"/>
      <c r="L18" s="237"/>
      <c r="M18" s="237"/>
      <c r="N18" s="172"/>
      <c r="O18" s="262"/>
      <c r="P18" s="263"/>
      <c r="Q18" s="263"/>
      <c r="R18" s="263"/>
      <c r="S18" s="264"/>
      <c r="T18" s="92" t="s">
        <v>180</v>
      </c>
      <c r="U18" s="93"/>
      <c r="V18" s="94"/>
      <c r="W18" s="135">
        <f>IF(W17="","",VLOOKUP(W17,【記載例1】!$C$6:$L$47,10,FALSE))</f>
        <v>8</v>
      </c>
      <c r="X18" s="136">
        <f>IF(X17="","",VLOOKUP(X17,【記載例1】!$C$6:$L$47,10,FALSE))</f>
        <v>8</v>
      </c>
      <c r="Y18" s="136" t="str">
        <f>IF(Y17="","",VLOOKUP(Y17,【記載例1】!$C$6:$L$47,10,FALSE))</f>
        <v/>
      </c>
      <c r="Z18" s="136" t="str">
        <f>IF(Z17="","",VLOOKUP(Z17,【記載例1】!$C$6:$L$47,10,FALSE))</f>
        <v/>
      </c>
      <c r="AA18" s="136">
        <f>IF(AA17="","",VLOOKUP(AA17,【記載例1】!$C$6:$L$47,10,FALSE))</f>
        <v>8</v>
      </c>
      <c r="AB18" s="136">
        <f>IF(AB17="","",VLOOKUP(AB17,【記載例1】!$C$6:$L$47,10,FALSE))</f>
        <v>8</v>
      </c>
      <c r="AC18" s="137">
        <f>IF(AC17="","",VLOOKUP(AC17,【記載例1】!$C$6:$L$47,10,FALSE))</f>
        <v>8</v>
      </c>
      <c r="AD18" s="135">
        <f>IF(AD17="","",VLOOKUP(AD17,【記載例1】!$C$6:$L$47,10,FALSE))</f>
        <v>8</v>
      </c>
      <c r="AE18" s="136">
        <f>IF(AE17="","",VLOOKUP(AE17,【記載例1】!$C$6:$L$47,10,FALSE))</f>
        <v>8</v>
      </c>
      <c r="AF18" s="136" t="str">
        <f>IF(AF17="","",VLOOKUP(AF17,【記載例1】!$C$6:$L$47,10,FALSE))</f>
        <v/>
      </c>
      <c r="AG18" s="136" t="str">
        <f>IF(AG17="","",VLOOKUP(AG17,【記載例1】!$C$6:$L$47,10,FALSE))</f>
        <v/>
      </c>
      <c r="AH18" s="136">
        <f>IF(AH17="","",VLOOKUP(AH17,【記載例1】!$C$6:$L$47,10,FALSE))</f>
        <v>8</v>
      </c>
      <c r="AI18" s="136">
        <f>IF(AI17="","",VLOOKUP(AI17,【記載例1】!$C$6:$L$47,10,FALSE))</f>
        <v>8</v>
      </c>
      <c r="AJ18" s="137">
        <f>IF(AJ17="","",VLOOKUP(AJ17,【記載例1】!$C$6:$L$47,10,FALSE))</f>
        <v>8</v>
      </c>
      <c r="AK18" s="135">
        <f>IF(AK17="","",VLOOKUP(AK17,【記載例1】!$C$6:$L$47,10,FALSE))</f>
        <v>8</v>
      </c>
      <c r="AL18" s="136">
        <f>IF(AL17="","",VLOOKUP(AL17,【記載例1】!$C$6:$L$47,10,FALSE))</f>
        <v>8</v>
      </c>
      <c r="AM18" s="136" t="str">
        <f>IF(AM17="","",VLOOKUP(AM17,【記載例1】!$C$6:$L$47,10,FALSE))</f>
        <v/>
      </c>
      <c r="AN18" s="136" t="str">
        <f>IF(AN17="","",VLOOKUP(AN17,【記載例1】!$C$6:$L$47,10,FALSE))</f>
        <v/>
      </c>
      <c r="AO18" s="136">
        <f>IF(AO17="","",VLOOKUP(AO17,【記載例1】!$C$6:$L$47,10,FALSE))</f>
        <v>8</v>
      </c>
      <c r="AP18" s="136">
        <f>IF(AP17="","",VLOOKUP(AP17,【記載例1】!$C$6:$L$47,10,FALSE))</f>
        <v>8</v>
      </c>
      <c r="AQ18" s="137">
        <f>IF(AQ17="","",VLOOKUP(AQ17,【記載例1】!$C$6:$L$47,10,FALSE))</f>
        <v>8</v>
      </c>
      <c r="AR18" s="135">
        <f>IF(AR17="","",VLOOKUP(AR17,【記載例1】!$C$6:$L$47,10,FALSE))</f>
        <v>8</v>
      </c>
      <c r="AS18" s="136">
        <f>IF(AS17="","",VLOOKUP(AS17,【記載例1】!$C$6:$L$47,10,FALSE))</f>
        <v>8</v>
      </c>
      <c r="AT18" s="136" t="str">
        <f>IF(AT17="","",VLOOKUP(AT17,【記載例1】!$C$6:$L$47,10,FALSE))</f>
        <v/>
      </c>
      <c r="AU18" s="136" t="str">
        <f>IF(AU17="","",VLOOKUP(AU17,【記載例1】!$C$6:$L$47,10,FALSE))</f>
        <v/>
      </c>
      <c r="AV18" s="136">
        <f>IF(AV17="","",VLOOKUP(AV17,【記載例1】!$C$6:$L$47,10,FALSE))</f>
        <v>8</v>
      </c>
      <c r="AW18" s="136">
        <f>IF(AW17="","",VLOOKUP(AW17,【記載例1】!$C$6:$L$47,10,FALSE))</f>
        <v>8</v>
      </c>
      <c r="AX18" s="137">
        <f>IF(AX17="","",VLOOKUP(AX17,【記載例1】!$C$6:$L$47,10,FALSE))</f>
        <v>8</v>
      </c>
      <c r="AY18" s="135" t="str">
        <f>IF(AY17="","",VLOOKUP(AY17,【記載例1】!$C$6:$L$47,10,FALSE))</f>
        <v/>
      </c>
      <c r="AZ18" s="136" t="str">
        <f>IF(AZ17="","",VLOOKUP(AZ17,【記載例1】!$C$6:$L$47,10,FALSE))</f>
        <v/>
      </c>
      <c r="BA18" s="136" t="str">
        <f>IF(BA17="","",VLOOKUP(BA17,【記載例1】!$C$6:$L$47,10,FALSE))</f>
        <v/>
      </c>
      <c r="BB18" s="244">
        <f>IF($BE$3="４週",SUM(W18:AX18),IF($BE$3="暦月",SUM(W18:BA18),""))</f>
        <v>160</v>
      </c>
      <c r="BC18" s="245"/>
      <c r="BD18" s="246">
        <f>IF($BE$3="４週",BB18/4,IF($BE$3="暦月",(BB18/($BE$8/7)),""))</f>
        <v>40</v>
      </c>
      <c r="BE18" s="245"/>
      <c r="BF18" s="241"/>
      <c r="BG18" s="242"/>
      <c r="BH18" s="242"/>
      <c r="BI18" s="242"/>
      <c r="BJ18" s="243"/>
    </row>
    <row r="19" spans="2:62" ht="20.25" customHeight="1">
      <c r="B19" s="309">
        <f>B17+1</f>
        <v>3</v>
      </c>
      <c r="C19" s="173" t="s">
        <v>233</v>
      </c>
      <c r="D19" s="174"/>
      <c r="E19" s="130"/>
      <c r="F19" s="131"/>
      <c r="G19" s="130"/>
      <c r="H19" s="131"/>
      <c r="I19" s="230" t="s">
        <v>88</v>
      </c>
      <c r="J19" s="231"/>
      <c r="K19" s="234" t="s">
        <v>202</v>
      </c>
      <c r="L19" s="235"/>
      <c r="M19" s="235"/>
      <c r="N19" s="174"/>
      <c r="O19" s="262" t="s">
        <v>125</v>
      </c>
      <c r="P19" s="263"/>
      <c r="Q19" s="263"/>
      <c r="R19" s="263"/>
      <c r="S19" s="264"/>
      <c r="T19" s="95" t="s">
        <v>18</v>
      </c>
      <c r="U19" s="96"/>
      <c r="V19" s="97"/>
      <c r="W19" s="85" t="s">
        <v>251</v>
      </c>
      <c r="X19" s="86" t="s">
        <v>251</v>
      </c>
      <c r="Y19" s="86" t="s">
        <v>251</v>
      </c>
      <c r="Z19" s="86" t="s">
        <v>251</v>
      </c>
      <c r="AA19" s="86"/>
      <c r="AB19" s="86"/>
      <c r="AC19" s="87" t="s">
        <v>251</v>
      </c>
      <c r="AD19" s="85" t="s">
        <v>251</v>
      </c>
      <c r="AE19" s="86" t="s">
        <v>251</v>
      </c>
      <c r="AF19" s="86" t="s">
        <v>251</v>
      </c>
      <c r="AG19" s="86" t="s">
        <v>251</v>
      </c>
      <c r="AH19" s="86"/>
      <c r="AI19" s="86"/>
      <c r="AJ19" s="87" t="s">
        <v>251</v>
      </c>
      <c r="AK19" s="85" t="s">
        <v>251</v>
      </c>
      <c r="AL19" s="86" t="s">
        <v>251</v>
      </c>
      <c r="AM19" s="86" t="s">
        <v>251</v>
      </c>
      <c r="AN19" s="86" t="s">
        <v>251</v>
      </c>
      <c r="AO19" s="86"/>
      <c r="AP19" s="86"/>
      <c r="AQ19" s="87" t="s">
        <v>251</v>
      </c>
      <c r="AR19" s="85" t="s">
        <v>251</v>
      </c>
      <c r="AS19" s="86" t="s">
        <v>251</v>
      </c>
      <c r="AT19" s="86" t="s">
        <v>251</v>
      </c>
      <c r="AU19" s="86" t="s">
        <v>251</v>
      </c>
      <c r="AV19" s="86"/>
      <c r="AW19" s="86"/>
      <c r="AX19" s="87" t="s">
        <v>251</v>
      </c>
      <c r="AY19" s="85"/>
      <c r="AZ19" s="86"/>
      <c r="BA19" s="88"/>
      <c r="BB19" s="226"/>
      <c r="BC19" s="227"/>
      <c r="BD19" s="228"/>
      <c r="BE19" s="229"/>
      <c r="BF19" s="238" t="s">
        <v>250</v>
      </c>
      <c r="BG19" s="239"/>
      <c r="BH19" s="239"/>
      <c r="BI19" s="239"/>
      <c r="BJ19" s="240"/>
    </row>
    <row r="20" spans="2:62" ht="20.25" customHeight="1">
      <c r="B20" s="310"/>
      <c r="C20" s="171"/>
      <c r="D20" s="172"/>
      <c r="E20" s="130"/>
      <c r="F20" s="131" t="str">
        <f>C19</f>
        <v>計画作成責任者</v>
      </c>
      <c r="G20" s="130"/>
      <c r="H20" s="131" t="str">
        <f>I19</f>
        <v>A</v>
      </c>
      <c r="I20" s="232"/>
      <c r="J20" s="233"/>
      <c r="K20" s="236"/>
      <c r="L20" s="237"/>
      <c r="M20" s="237"/>
      <c r="N20" s="172"/>
      <c r="O20" s="262"/>
      <c r="P20" s="263"/>
      <c r="Q20" s="263"/>
      <c r="R20" s="263"/>
      <c r="S20" s="264"/>
      <c r="T20" s="92" t="s">
        <v>180</v>
      </c>
      <c r="U20" s="93"/>
      <c r="V20" s="94"/>
      <c r="W20" s="135">
        <f>IF(W19="","",VLOOKUP(W19,【記載例1】!$C$6:$L$47,10,FALSE))</f>
        <v>8</v>
      </c>
      <c r="X20" s="136">
        <f>IF(X19="","",VLOOKUP(X19,【記載例1】!$C$6:$L$47,10,FALSE))</f>
        <v>8</v>
      </c>
      <c r="Y20" s="136">
        <f>IF(Y19="","",VLOOKUP(Y19,【記載例1】!$C$6:$L$47,10,FALSE))</f>
        <v>8</v>
      </c>
      <c r="Z20" s="136">
        <f>IF(Z19="","",VLOOKUP(Z19,【記載例1】!$C$6:$L$47,10,FALSE))</f>
        <v>8</v>
      </c>
      <c r="AA20" s="136" t="str">
        <f>IF(AA19="","",VLOOKUP(AA19,【記載例1】!$C$6:$L$47,10,FALSE))</f>
        <v/>
      </c>
      <c r="AB20" s="136" t="str">
        <f>IF(AB19="","",VLOOKUP(AB19,【記載例1】!$C$6:$L$47,10,FALSE))</f>
        <v/>
      </c>
      <c r="AC20" s="137">
        <f>IF(AC19="","",VLOOKUP(AC19,【記載例1】!$C$6:$L$47,10,FALSE))</f>
        <v>8</v>
      </c>
      <c r="AD20" s="135">
        <f>IF(AD19="","",VLOOKUP(AD19,【記載例1】!$C$6:$L$47,10,FALSE))</f>
        <v>8</v>
      </c>
      <c r="AE20" s="136">
        <f>IF(AE19="","",VLOOKUP(AE19,【記載例1】!$C$6:$L$47,10,FALSE))</f>
        <v>8</v>
      </c>
      <c r="AF20" s="136">
        <f>IF(AF19="","",VLOOKUP(AF19,【記載例1】!$C$6:$L$47,10,FALSE))</f>
        <v>8</v>
      </c>
      <c r="AG20" s="136">
        <f>IF(AG19="","",VLOOKUP(AG19,【記載例1】!$C$6:$L$47,10,FALSE))</f>
        <v>8</v>
      </c>
      <c r="AH20" s="136" t="str">
        <f>IF(AH19="","",VLOOKUP(AH19,【記載例1】!$C$6:$L$47,10,FALSE))</f>
        <v/>
      </c>
      <c r="AI20" s="136" t="str">
        <f>IF(AI19="","",VLOOKUP(AI19,【記載例1】!$C$6:$L$47,10,FALSE))</f>
        <v/>
      </c>
      <c r="AJ20" s="137">
        <f>IF(AJ19="","",VLOOKUP(AJ19,【記載例1】!$C$6:$L$47,10,FALSE))</f>
        <v>8</v>
      </c>
      <c r="AK20" s="135">
        <f>IF(AK19="","",VLOOKUP(AK19,【記載例1】!$C$6:$L$47,10,FALSE))</f>
        <v>8</v>
      </c>
      <c r="AL20" s="136">
        <f>IF(AL19="","",VLOOKUP(AL19,【記載例1】!$C$6:$L$47,10,FALSE))</f>
        <v>8</v>
      </c>
      <c r="AM20" s="136">
        <f>IF(AM19="","",VLOOKUP(AM19,【記載例1】!$C$6:$L$47,10,FALSE))</f>
        <v>8</v>
      </c>
      <c r="AN20" s="136">
        <f>IF(AN19="","",VLOOKUP(AN19,【記載例1】!$C$6:$L$47,10,FALSE))</f>
        <v>8</v>
      </c>
      <c r="AO20" s="136" t="str">
        <f>IF(AO19="","",VLOOKUP(AO19,【記載例1】!$C$6:$L$47,10,FALSE))</f>
        <v/>
      </c>
      <c r="AP20" s="136" t="str">
        <f>IF(AP19="","",VLOOKUP(AP19,【記載例1】!$C$6:$L$47,10,FALSE))</f>
        <v/>
      </c>
      <c r="AQ20" s="137">
        <f>IF(AQ19="","",VLOOKUP(AQ19,【記載例1】!$C$6:$L$47,10,FALSE))</f>
        <v>8</v>
      </c>
      <c r="AR20" s="135">
        <f>IF(AR19="","",VLOOKUP(AR19,【記載例1】!$C$6:$L$47,10,FALSE))</f>
        <v>8</v>
      </c>
      <c r="AS20" s="136">
        <f>IF(AS19="","",VLOOKUP(AS19,【記載例1】!$C$6:$L$47,10,FALSE))</f>
        <v>8</v>
      </c>
      <c r="AT20" s="136">
        <f>IF(AT19="","",VLOOKUP(AT19,【記載例1】!$C$6:$L$47,10,FALSE))</f>
        <v>8</v>
      </c>
      <c r="AU20" s="136">
        <f>IF(AU19="","",VLOOKUP(AU19,【記載例1】!$C$6:$L$47,10,FALSE))</f>
        <v>8</v>
      </c>
      <c r="AV20" s="136" t="str">
        <f>IF(AV19="","",VLOOKUP(AV19,【記載例1】!$C$6:$L$47,10,FALSE))</f>
        <v/>
      </c>
      <c r="AW20" s="136" t="str">
        <f>IF(AW19="","",VLOOKUP(AW19,【記載例1】!$C$6:$L$47,10,FALSE))</f>
        <v/>
      </c>
      <c r="AX20" s="137">
        <f>IF(AX19="","",VLOOKUP(AX19,【記載例1】!$C$6:$L$47,10,FALSE))</f>
        <v>8</v>
      </c>
      <c r="AY20" s="135" t="str">
        <f>IF(AY19="","",VLOOKUP(AY19,【記載例1】!$C$6:$L$47,10,FALSE))</f>
        <v/>
      </c>
      <c r="AZ20" s="136" t="str">
        <f>IF(AZ19="","",VLOOKUP(AZ19,【記載例1】!$C$6:$L$47,10,FALSE))</f>
        <v/>
      </c>
      <c r="BA20" s="136" t="str">
        <f>IF(BA19="","",VLOOKUP(BA19,【記載例1】!$C$6:$L$47,10,FALSE))</f>
        <v/>
      </c>
      <c r="BB20" s="244">
        <f>IF($BE$3="４週",SUM(W20:AX20),IF($BE$3="暦月",SUM(W20:BA20),""))</f>
        <v>160</v>
      </c>
      <c r="BC20" s="245"/>
      <c r="BD20" s="246">
        <f>IF($BE$3="４週",BB20/4,IF($BE$3="暦月",(BB20/($BE$8/7)),""))</f>
        <v>40</v>
      </c>
      <c r="BE20" s="245"/>
      <c r="BF20" s="241"/>
      <c r="BG20" s="242"/>
      <c r="BH20" s="242"/>
      <c r="BI20" s="242"/>
      <c r="BJ20" s="243"/>
    </row>
    <row r="21" spans="2:62" ht="20.25" customHeight="1">
      <c r="B21" s="309">
        <f>B19+1</f>
        <v>4</v>
      </c>
      <c r="C21" s="173" t="s">
        <v>196</v>
      </c>
      <c r="D21" s="174"/>
      <c r="E21" s="130"/>
      <c r="F21" s="131"/>
      <c r="G21" s="130"/>
      <c r="H21" s="131"/>
      <c r="I21" s="230" t="s">
        <v>88</v>
      </c>
      <c r="J21" s="231"/>
      <c r="K21" s="234" t="s">
        <v>89</v>
      </c>
      <c r="L21" s="235"/>
      <c r="M21" s="235"/>
      <c r="N21" s="174"/>
      <c r="O21" s="262" t="s">
        <v>126</v>
      </c>
      <c r="P21" s="263"/>
      <c r="Q21" s="263"/>
      <c r="R21" s="263"/>
      <c r="S21" s="264"/>
      <c r="T21" s="95" t="s">
        <v>18</v>
      </c>
      <c r="U21" s="96"/>
      <c r="V21" s="97"/>
      <c r="W21" s="85" t="s">
        <v>41</v>
      </c>
      <c r="X21" s="86" t="s">
        <v>41</v>
      </c>
      <c r="Y21" s="86"/>
      <c r="Z21" s="86"/>
      <c r="AA21" s="86" t="s">
        <v>225</v>
      </c>
      <c r="AB21" s="86" t="s">
        <v>41</v>
      </c>
      <c r="AC21" s="87" t="s">
        <v>41</v>
      </c>
      <c r="AD21" s="85" t="s">
        <v>41</v>
      </c>
      <c r="AE21" s="86" t="s">
        <v>41</v>
      </c>
      <c r="AF21" s="86"/>
      <c r="AG21" s="86"/>
      <c r="AH21" s="86" t="s">
        <v>225</v>
      </c>
      <c r="AI21" s="86" t="s">
        <v>41</v>
      </c>
      <c r="AJ21" s="87" t="s">
        <v>41</v>
      </c>
      <c r="AK21" s="85" t="s">
        <v>41</v>
      </c>
      <c r="AL21" s="86" t="s">
        <v>41</v>
      </c>
      <c r="AM21" s="86"/>
      <c r="AN21" s="86"/>
      <c r="AO21" s="86" t="s">
        <v>225</v>
      </c>
      <c r="AP21" s="86" t="s">
        <v>41</v>
      </c>
      <c r="AQ21" s="87" t="s">
        <v>41</v>
      </c>
      <c r="AR21" s="85" t="s">
        <v>41</v>
      </c>
      <c r="AS21" s="86" t="s">
        <v>41</v>
      </c>
      <c r="AT21" s="86"/>
      <c r="AU21" s="86"/>
      <c r="AV21" s="86" t="s">
        <v>225</v>
      </c>
      <c r="AW21" s="86" t="s">
        <v>41</v>
      </c>
      <c r="AX21" s="87" t="s">
        <v>41</v>
      </c>
      <c r="AY21" s="85"/>
      <c r="AZ21" s="86"/>
      <c r="BA21" s="88"/>
      <c r="BB21" s="226"/>
      <c r="BC21" s="227"/>
      <c r="BD21" s="228"/>
      <c r="BE21" s="229"/>
      <c r="BF21" s="238"/>
      <c r="BG21" s="239"/>
      <c r="BH21" s="239"/>
      <c r="BI21" s="239"/>
      <c r="BJ21" s="240"/>
    </row>
    <row r="22" spans="2:62" ht="20.25" customHeight="1">
      <c r="B22" s="310"/>
      <c r="C22" s="171"/>
      <c r="D22" s="172"/>
      <c r="E22" s="130"/>
      <c r="F22" s="131" t="str">
        <f>C21</f>
        <v>オペレーター</v>
      </c>
      <c r="G22" s="130"/>
      <c r="H22" s="131" t="str">
        <f>I21</f>
        <v>A</v>
      </c>
      <c r="I22" s="232"/>
      <c r="J22" s="233"/>
      <c r="K22" s="236"/>
      <c r="L22" s="237"/>
      <c r="M22" s="237"/>
      <c r="N22" s="172"/>
      <c r="O22" s="262"/>
      <c r="P22" s="263"/>
      <c r="Q22" s="263"/>
      <c r="R22" s="263"/>
      <c r="S22" s="264"/>
      <c r="T22" s="92" t="s">
        <v>180</v>
      </c>
      <c r="U22" s="93"/>
      <c r="V22" s="94"/>
      <c r="W22" s="135">
        <f>IF(W21="","",VLOOKUP(W21,【記載例1】!$C$6:$L$47,10,FALSE))</f>
        <v>8</v>
      </c>
      <c r="X22" s="136">
        <f>IF(X21="","",VLOOKUP(X21,【記載例1】!$C$6:$L$47,10,FALSE))</f>
        <v>8</v>
      </c>
      <c r="Y22" s="136" t="str">
        <f>IF(Y21="","",VLOOKUP(Y21,【記載例1】!$C$6:$L$47,10,FALSE))</f>
        <v/>
      </c>
      <c r="Z22" s="136" t="str">
        <f>IF(Z21="","",VLOOKUP(Z21,【記載例1】!$C$6:$L$47,10,FALSE))</f>
        <v/>
      </c>
      <c r="AA22" s="136">
        <f>IF(AA21="","",VLOOKUP(AA21,【記載例1】!$C$6:$L$47,10,FALSE))</f>
        <v>8</v>
      </c>
      <c r="AB22" s="136">
        <f>IF(AB21="","",VLOOKUP(AB21,【記載例1】!$C$6:$L$47,10,FALSE))</f>
        <v>8</v>
      </c>
      <c r="AC22" s="137">
        <f>IF(AC21="","",VLOOKUP(AC21,【記載例1】!$C$6:$L$47,10,FALSE))</f>
        <v>8</v>
      </c>
      <c r="AD22" s="135">
        <f>IF(AD21="","",VLOOKUP(AD21,【記載例1】!$C$6:$L$47,10,FALSE))</f>
        <v>8</v>
      </c>
      <c r="AE22" s="136">
        <f>IF(AE21="","",VLOOKUP(AE21,【記載例1】!$C$6:$L$47,10,FALSE))</f>
        <v>8</v>
      </c>
      <c r="AF22" s="136" t="str">
        <f>IF(AF21="","",VLOOKUP(AF21,【記載例1】!$C$6:$L$47,10,FALSE))</f>
        <v/>
      </c>
      <c r="AG22" s="136" t="str">
        <f>IF(AG21="","",VLOOKUP(AG21,【記載例1】!$C$6:$L$47,10,FALSE))</f>
        <v/>
      </c>
      <c r="AH22" s="136">
        <f>IF(AH21="","",VLOOKUP(AH21,【記載例1】!$C$6:$L$47,10,FALSE))</f>
        <v>8</v>
      </c>
      <c r="AI22" s="136">
        <f>IF(AI21="","",VLOOKUP(AI21,【記載例1】!$C$6:$L$47,10,FALSE))</f>
        <v>8</v>
      </c>
      <c r="AJ22" s="137">
        <f>IF(AJ21="","",VLOOKUP(AJ21,【記載例1】!$C$6:$L$47,10,FALSE))</f>
        <v>8</v>
      </c>
      <c r="AK22" s="135">
        <f>IF(AK21="","",VLOOKUP(AK21,【記載例1】!$C$6:$L$47,10,FALSE))</f>
        <v>8</v>
      </c>
      <c r="AL22" s="136">
        <f>IF(AL21="","",VLOOKUP(AL21,【記載例1】!$C$6:$L$47,10,FALSE))</f>
        <v>8</v>
      </c>
      <c r="AM22" s="136" t="str">
        <f>IF(AM21="","",VLOOKUP(AM21,【記載例1】!$C$6:$L$47,10,FALSE))</f>
        <v/>
      </c>
      <c r="AN22" s="136" t="str">
        <f>IF(AN21="","",VLOOKUP(AN21,【記載例1】!$C$6:$L$47,10,FALSE))</f>
        <v/>
      </c>
      <c r="AO22" s="136">
        <f>IF(AO21="","",VLOOKUP(AO21,【記載例1】!$C$6:$L$47,10,FALSE))</f>
        <v>8</v>
      </c>
      <c r="AP22" s="136">
        <f>IF(AP21="","",VLOOKUP(AP21,【記載例1】!$C$6:$L$47,10,FALSE))</f>
        <v>8</v>
      </c>
      <c r="AQ22" s="137">
        <f>IF(AQ21="","",VLOOKUP(AQ21,【記載例1】!$C$6:$L$47,10,FALSE))</f>
        <v>8</v>
      </c>
      <c r="AR22" s="135">
        <f>IF(AR21="","",VLOOKUP(AR21,【記載例1】!$C$6:$L$47,10,FALSE))</f>
        <v>8</v>
      </c>
      <c r="AS22" s="136">
        <f>IF(AS21="","",VLOOKUP(AS21,【記載例1】!$C$6:$L$47,10,FALSE))</f>
        <v>8</v>
      </c>
      <c r="AT22" s="136" t="str">
        <f>IF(AT21="","",VLOOKUP(AT21,【記載例1】!$C$6:$L$47,10,FALSE))</f>
        <v/>
      </c>
      <c r="AU22" s="136" t="str">
        <f>IF(AU21="","",VLOOKUP(AU21,【記載例1】!$C$6:$L$47,10,FALSE))</f>
        <v/>
      </c>
      <c r="AV22" s="136">
        <f>IF(AV21="","",VLOOKUP(AV21,【記載例1】!$C$6:$L$47,10,FALSE))</f>
        <v>8</v>
      </c>
      <c r="AW22" s="136">
        <f>IF(AW21="","",VLOOKUP(AW21,【記載例1】!$C$6:$L$47,10,FALSE))</f>
        <v>8</v>
      </c>
      <c r="AX22" s="137">
        <f>IF(AX21="","",VLOOKUP(AX21,【記載例1】!$C$6:$L$47,10,FALSE))</f>
        <v>8</v>
      </c>
      <c r="AY22" s="135" t="str">
        <f>IF(AY21="","",VLOOKUP(AY21,【記載例1】!$C$6:$L$47,10,FALSE))</f>
        <v/>
      </c>
      <c r="AZ22" s="136" t="str">
        <f>IF(AZ21="","",VLOOKUP(AZ21,【記載例1】!$C$6:$L$47,10,FALSE))</f>
        <v/>
      </c>
      <c r="BA22" s="136" t="str">
        <f>IF(BA21="","",VLOOKUP(BA21,【記載例1】!$C$6:$L$47,10,FALSE))</f>
        <v/>
      </c>
      <c r="BB22" s="244">
        <f>IF($BE$3="４週",SUM(W22:AX22),IF($BE$3="暦月",SUM(W22:BA22),""))</f>
        <v>160</v>
      </c>
      <c r="BC22" s="245"/>
      <c r="BD22" s="246">
        <f>IF($BE$3="４週",BB22/4,IF($BE$3="暦月",(BB22/($BE$8/7)),""))</f>
        <v>40</v>
      </c>
      <c r="BE22" s="245"/>
      <c r="BF22" s="241"/>
      <c r="BG22" s="242"/>
      <c r="BH22" s="242"/>
      <c r="BI22" s="242"/>
      <c r="BJ22" s="243"/>
    </row>
    <row r="23" spans="2:62" ht="20.25" customHeight="1">
      <c r="B23" s="309">
        <f>B21+1</f>
        <v>5</v>
      </c>
      <c r="C23" s="173" t="s">
        <v>196</v>
      </c>
      <c r="D23" s="174"/>
      <c r="E23" s="130"/>
      <c r="F23" s="131"/>
      <c r="G23" s="130"/>
      <c r="H23" s="131"/>
      <c r="I23" s="230" t="s">
        <v>88</v>
      </c>
      <c r="J23" s="231"/>
      <c r="K23" s="234" t="s">
        <v>89</v>
      </c>
      <c r="L23" s="235"/>
      <c r="M23" s="235"/>
      <c r="N23" s="174"/>
      <c r="O23" s="262" t="s">
        <v>127</v>
      </c>
      <c r="P23" s="263"/>
      <c r="Q23" s="263"/>
      <c r="R23" s="263"/>
      <c r="S23" s="264"/>
      <c r="T23" s="95" t="s">
        <v>18</v>
      </c>
      <c r="U23" s="96"/>
      <c r="V23" s="97"/>
      <c r="W23" s="85" t="s">
        <v>40</v>
      </c>
      <c r="X23" s="86" t="s">
        <v>40</v>
      </c>
      <c r="Y23" s="86"/>
      <c r="Z23" s="86"/>
      <c r="AA23" s="86" t="s">
        <v>252</v>
      </c>
      <c r="AB23" s="86" t="s">
        <v>252</v>
      </c>
      <c r="AC23" s="87" t="s">
        <v>40</v>
      </c>
      <c r="AD23" s="85" t="s">
        <v>40</v>
      </c>
      <c r="AE23" s="86" t="s">
        <v>40</v>
      </c>
      <c r="AF23" s="86"/>
      <c r="AG23" s="86"/>
      <c r="AH23" s="86" t="s">
        <v>252</v>
      </c>
      <c r="AI23" s="86" t="s">
        <v>252</v>
      </c>
      <c r="AJ23" s="87" t="s">
        <v>40</v>
      </c>
      <c r="AK23" s="85" t="s">
        <v>40</v>
      </c>
      <c r="AL23" s="86" t="s">
        <v>40</v>
      </c>
      <c r="AM23" s="86"/>
      <c r="AN23" s="86"/>
      <c r="AO23" s="86" t="s">
        <v>252</v>
      </c>
      <c r="AP23" s="86" t="s">
        <v>252</v>
      </c>
      <c r="AQ23" s="87" t="s">
        <v>40</v>
      </c>
      <c r="AR23" s="85" t="s">
        <v>40</v>
      </c>
      <c r="AS23" s="86" t="s">
        <v>40</v>
      </c>
      <c r="AT23" s="86"/>
      <c r="AU23" s="86"/>
      <c r="AV23" s="86" t="s">
        <v>252</v>
      </c>
      <c r="AW23" s="86" t="s">
        <v>252</v>
      </c>
      <c r="AX23" s="87" t="s">
        <v>40</v>
      </c>
      <c r="AY23" s="85"/>
      <c r="AZ23" s="86"/>
      <c r="BA23" s="88"/>
      <c r="BB23" s="226"/>
      <c r="BC23" s="227"/>
      <c r="BD23" s="228"/>
      <c r="BE23" s="229"/>
      <c r="BF23" s="238"/>
      <c r="BG23" s="239"/>
      <c r="BH23" s="239"/>
      <c r="BI23" s="239"/>
      <c r="BJ23" s="240"/>
    </row>
    <row r="24" spans="2:62" ht="20.25" customHeight="1">
      <c r="B24" s="310"/>
      <c r="C24" s="171"/>
      <c r="D24" s="172"/>
      <c r="E24" s="130"/>
      <c r="F24" s="131" t="str">
        <f>C23</f>
        <v>オペレーター</v>
      </c>
      <c r="G24" s="130"/>
      <c r="H24" s="131" t="str">
        <f>I23</f>
        <v>A</v>
      </c>
      <c r="I24" s="232"/>
      <c r="J24" s="233"/>
      <c r="K24" s="236"/>
      <c r="L24" s="237"/>
      <c r="M24" s="237"/>
      <c r="N24" s="172"/>
      <c r="O24" s="262"/>
      <c r="P24" s="263"/>
      <c r="Q24" s="263"/>
      <c r="R24" s="263"/>
      <c r="S24" s="264"/>
      <c r="T24" s="148" t="s">
        <v>180</v>
      </c>
      <c r="U24" s="99"/>
      <c r="V24" s="149"/>
      <c r="W24" s="135">
        <f>IF(W23="","",VLOOKUP(W23,【記載例1】!$C$6:$L$47,10,FALSE))</f>
        <v>8.0000000000000018</v>
      </c>
      <c r="X24" s="136">
        <f>IF(X23="","",VLOOKUP(X23,【記載例1】!$C$6:$L$47,10,FALSE))</f>
        <v>8.0000000000000018</v>
      </c>
      <c r="Y24" s="136" t="str">
        <f>IF(Y23="","",VLOOKUP(Y23,【記載例1】!$C$6:$L$47,10,FALSE))</f>
        <v/>
      </c>
      <c r="Z24" s="136" t="str">
        <f>IF(Z23="","",VLOOKUP(Z23,【記載例1】!$C$6:$L$47,10,FALSE))</f>
        <v/>
      </c>
      <c r="AA24" s="136">
        <f>IF(AA23="","",VLOOKUP(AA23,【記載例1】!$C$6:$L$47,10,FALSE))</f>
        <v>8.0000000000000018</v>
      </c>
      <c r="AB24" s="136">
        <f>IF(AB23="","",VLOOKUP(AB23,【記載例1】!$C$6:$L$47,10,FALSE))</f>
        <v>8.0000000000000018</v>
      </c>
      <c r="AC24" s="137">
        <f>IF(AC23="","",VLOOKUP(AC23,【記載例1】!$C$6:$L$47,10,FALSE))</f>
        <v>8.0000000000000018</v>
      </c>
      <c r="AD24" s="135">
        <f>IF(AD23="","",VLOOKUP(AD23,【記載例1】!$C$6:$L$47,10,FALSE))</f>
        <v>8.0000000000000018</v>
      </c>
      <c r="AE24" s="136">
        <f>IF(AE23="","",VLOOKUP(AE23,【記載例1】!$C$6:$L$47,10,FALSE))</f>
        <v>8.0000000000000018</v>
      </c>
      <c r="AF24" s="136" t="str">
        <f>IF(AF23="","",VLOOKUP(AF23,【記載例1】!$C$6:$L$47,10,FALSE))</f>
        <v/>
      </c>
      <c r="AG24" s="136" t="str">
        <f>IF(AG23="","",VLOOKUP(AG23,【記載例1】!$C$6:$L$47,10,FALSE))</f>
        <v/>
      </c>
      <c r="AH24" s="136">
        <f>IF(AH23="","",VLOOKUP(AH23,【記載例1】!$C$6:$L$47,10,FALSE))</f>
        <v>8.0000000000000018</v>
      </c>
      <c r="AI24" s="136">
        <f>IF(AI23="","",VLOOKUP(AI23,【記載例1】!$C$6:$L$47,10,FALSE))</f>
        <v>8.0000000000000018</v>
      </c>
      <c r="AJ24" s="137">
        <f>IF(AJ23="","",VLOOKUP(AJ23,【記載例1】!$C$6:$L$47,10,FALSE))</f>
        <v>8.0000000000000018</v>
      </c>
      <c r="AK24" s="135">
        <f>IF(AK23="","",VLOOKUP(AK23,【記載例1】!$C$6:$L$47,10,FALSE))</f>
        <v>8.0000000000000018</v>
      </c>
      <c r="AL24" s="136">
        <f>IF(AL23="","",VLOOKUP(AL23,【記載例1】!$C$6:$L$47,10,FALSE))</f>
        <v>8.0000000000000018</v>
      </c>
      <c r="AM24" s="136" t="str">
        <f>IF(AM23="","",VLOOKUP(AM23,【記載例1】!$C$6:$L$47,10,FALSE))</f>
        <v/>
      </c>
      <c r="AN24" s="136" t="str">
        <f>IF(AN23="","",VLOOKUP(AN23,【記載例1】!$C$6:$L$47,10,FALSE))</f>
        <v/>
      </c>
      <c r="AO24" s="136">
        <f>IF(AO23="","",VLOOKUP(AO23,【記載例1】!$C$6:$L$47,10,FALSE))</f>
        <v>8.0000000000000018</v>
      </c>
      <c r="AP24" s="136">
        <f>IF(AP23="","",VLOOKUP(AP23,【記載例1】!$C$6:$L$47,10,FALSE))</f>
        <v>8.0000000000000018</v>
      </c>
      <c r="AQ24" s="137">
        <f>IF(AQ23="","",VLOOKUP(AQ23,【記載例1】!$C$6:$L$47,10,FALSE))</f>
        <v>8.0000000000000018</v>
      </c>
      <c r="AR24" s="135">
        <f>IF(AR23="","",VLOOKUP(AR23,【記載例1】!$C$6:$L$47,10,FALSE))</f>
        <v>8.0000000000000018</v>
      </c>
      <c r="AS24" s="136">
        <f>IF(AS23="","",VLOOKUP(AS23,【記載例1】!$C$6:$L$47,10,FALSE))</f>
        <v>8.0000000000000018</v>
      </c>
      <c r="AT24" s="136" t="str">
        <f>IF(AT23="","",VLOOKUP(AT23,【記載例1】!$C$6:$L$47,10,FALSE))</f>
        <v/>
      </c>
      <c r="AU24" s="136" t="str">
        <f>IF(AU23="","",VLOOKUP(AU23,【記載例1】!$C$6:$L$47,10,FALSE))</f>
        <v/>
      </c>
      <c r="AV24" s="136">
        <f>IF(AV23="","",VLOOKUP(AV23,【記載例1】!$C$6:$L$47,10,FALSE))</f>
        <v>8.0000000000000018</v>
      </c>
      <c r="AW24" s="136">
        <f>IF(AW23="","",VLOOKUP(AW23,【記載例1】!$C$6:$L$47,10,FALSE))</f>
        <v>8.0000000000000018</v>
      </c>
      <c r="AX24" s="137">
        <f>IF(AX23="","",VLOOKUP(AX23,【記載例1】!$C$6:$L$47,10,FALSE))</f>
        <v>8.0000000000000018</v>
      </c>
      <c r="AY24" s="135" t="str">
        <f>IF(AY23="","",VLOOKUP(AY23,【記載例1】!$C$6:$L$47,10,FALSE))</f>
        <v/>
      </c>
      <c r="AZ24" s="136" t="str">
        <f>IF(AZ23="","",VLOOKUP(AZ23,【記載例1】!$C$6:$L$47,10,FALSE))</f>
        <v/>
      </c>
      <c r="BA24" s="136" t="str">
        <f>IF(BA23="","",VLOOKUP(BA23,【記載例1】!$C$6:$L$47,10,FALSE))</f>
        <v/>
      </c>
      <c r="BB24" s="244">
        <f>IF($BE$3="４週",SUM(W24:AX24),IF($BE$3="暦月",SUM(W24:BA24),""))</f>
        <v>160.00000000000003</v>
      </c>
      <c r="BC24" s="245"/>
      <c r="BD24" s="246">
        <f>IF($BE$3="４週",BB24/4,IF($BE$3="暦月",(BB24/($BE$8/7)),""))</f>
        <v>40.000000000000007</v>
      </c>
      <c r="BE24" s="245"/>
      <c r="BF24" s="241"/>
      <c r="BG24" s="242"/>
      <c r="BH24" s="242"/>
      <c r="BI24" s="242"/>
      <c r="BJ24" s="243"/>
    </row>
    <row r="25" spans="2:62" ht="20.25" customHeight="1">
      <c r="B25" s="309">
        <f>B23+1</f>
        <v>6</v>
      </c>
      <c r="C25" s="173" t="s">
        <v>196</v>
      </c>
      <c r="D25" s="174"/>
      <c r="E25" s="130"/>
      <c r="F25" s="131"/>
      <c r="G25" s="130"/>
      <c r="H25" s="131"/>
      <c r="I25" s="230" t="s">
        <v>88</v>
      </c>
      <c r="J25" s="231"/>
      <c r="K25" s="234" t="s">
        <v>89</v>
      </c>
      <c r="L25" s="235"/>
      <c r="M25" s="235"/>
      <c r="N25" s="174"/>
      <c r="O25" s="262" t="s">
        <v>192</v>
      </c>
      <c r="P25" s="263"/>
      <c r="Q25" s="263"/>
      <c r="R25" s="263"/>
      <c r="S25" s="264"/>
      <c r="T25" s="147" t="s">
        <v>18</v>
      </c>
      <c r="V25" s="98"/>
      <c r="W25" s="85" t="s">
        <v>40</v>
      </c>
      <c r="X25" s="86" t="s">
        <v>40</v>
      </c>
      <c r="Y25" s="86" t="s">
        <v>40</v>
      </c>
      <c r="Z25" s="86" t="s">
        <v>40</v>
      </c>
      <c r="AA25" s="86"/>
      <c r="AB25" s="86"/>
      <c r="AC25" s="87" t="s">
        <v>224</v>
      </c>
      <c r="AD25" s="85" t="s">
        <v>224</v>
      </c>
      <c r="AE25" s="86" t="s">
        <v>40</v>
      </c>
      <c r="AF25" s="86" t="s">
        <v>40</v>
      </c>
      <c r="AG25" s="86" t="s">
        <v>40</v>
      </c>
      <c r="AH25" s="86"/>
      <c r="AI25" s="86"/>
      <c r="AJ25" s="87" t="s">
        <v>40</v>
      </c>
      <c r="AK25" s="85" t="s">
        <v>40</v>
      </c>
      <c r="AL25" s="86" t="s">
        <v>224</v>
      </c>
      <c r="AM25" s="86" t="s">
        <v>40</v>
      </c>
      <c r="AN25" s="86" t="s">
        <v>40</v>
      </c>
      <c r="AO25" s="86"/>
      <c r="AP25" s="86"/>
      <c r="AQ25" s="87" t="s">
        <v>224</v>
      </c>
      <c r="AR25" s="85" t="s">
        <v>40</v>
      </c>
      <c r="AS25" s="86" t="s">
        <v>224</v>
      </c>
      <c r="AT25" s="86" t="s">
        <v>224</v>
      </c>
      <c r="AU25" s="86" t="s">
        <v>40</v>
      </c>
      <c r="AV25" s="86"/>
      <c r="AW25" s="86"/>
      <c r="AX25" s="87" t="s">
        <v>40</v>
      </c>
      <c r="AY25" s="85"/>
      <c r="AZ25" s="86"/>
      <c r="BA25" s="88"/>
      <c r="BB25" s="226"/>
      <c r="BC25" s="227"/>
      <c r="BD25" s="228"/>
      <c r="BE25" s="229"/>
      <c r="BF25" s="238"/>
      <c r="BG25" s="239"/>
      <c r="BH25" s="239"/>
      <c r="BI25" s="239"/>
      <c r="BJ25" s="240"/>
    </row>
    <row r="26" spans="2:62" ht="20.25" customHeight="1">
      <c r="B26" s="310"/>
      <c r="C26" s="171"/>
      <c r="D26" s="172"/>
      <c r="E26" s="130"/>
      <c r="F26" s="131" t="str">
        <f>C25</f>
        <v>オペレーター</v>
      </c>
      <c r="G26" s="130"/>
      <c r="H26" s="131" t="str">
        <f>I25</f>
        <v>A</v>
      </c>
      <c r="I26" s="232"/>
      <c r="J26" s="233"/>
      <c r="K26" s="236"/>
      <c r="L26" s="237"/>
      <c r="M26" s="237"/>
      <c r="N26" s="172"/>
      <c r="O26" s="262"/>
      <c r="P26" s="263"/>
      <c r="Q26" s="263"/>
      <c r="R26" s="263"/>
      <c r="S26" s="264"/>
      <c r="T26" s="92" t="s">
        <v>180</v>
      </c>
      <c r="U26" s="93"/>
      <c r="V26" s="94"/>
      <c r="W26" s="135">
        <f>IF(W25="","",VLOOKUP(W25,【記載例1】!$C$6:$L$47,10,FALSE))</f>
        <v>8.0000000000000018</v>
      </c>
      <c r="X26" s="136">
        <f>IF(X25="","",VLOOKUP(X25,【記載例1】!$C$6:$L$47,10,FALSE))</f>
        <v>8.0000000000000018</v>
      </c>
      <c r="Y26" s="136">
        <f>IF(Y25="","",VLOOKUP(Y25,【記載例1】!$C$6:$L$47,10,FALSE))</f>
        <v>8.0000000000000018</v>
      </c>
      <c r="Z26" s="136">
        <f>IF(Z25="","",VLOOKUP(Z25,【記載例1】!$C$6:$L$47,10,FALSE))</f>
        <v>8.0000000000000018</v>
      </c>
      <c r="AA26" s="136" t="str">
        <f>IF(AA25="","",VLOOKUP(AA25,【記載例1】!$C$6:$L$47,10,FALSE))</f>
        <v/>
      </c>
      <c r="AB26" s="136" t="str">
        <f>IF(AB25="","",VLOOKUP(AB25,【記載例1】!$C$6:$L$47,10,FALSE))</f>
        <v/>
      </c>
      <c r="AC26" s="137">
        <f>IF(AC25="","",VLOOKUP(AC25,【記載例1】!$C$6:$L$47,10,FALSE))</f>
        <v>8.0000000000000018</v>
      </c>
      <c r="AD26" s="135">
        <f>IF(AD25="","",VLOOKUP(AD25,【記載例1】!$C$6:$L$47,10,FALSE))</f>
        <v>8.0000000000000018</v>
      </c>
      <c r="AE26" s="136">
        <f>IF(AE25="","",VLOOKUP(AE25,【記載例1】!$C$6:$L$47,10,FALSE))</f>
        <v>8.0000000000000018</v>
      </c>
      <c r="AF26" s="136">
        <f>IF(AF25="","",VLOOKUP(AF25,【記載例1】!$C$6:$L$47,10,FALSE))</f>
        <v>8.0000000000000018</v>
      </c>
      <c r="AG26" s="136">
        <f>IF(AG25="","",VLOOKUP(AG25,【記載例1】!$C$6:$L$47,10,FALSE))</f>
        <v>8.0000000000000018</v>
      </c>
      <c r="AH26" s="136" t="str">
        <f>IF(AH25="","",VLOOKUP(AH25,【記載例1】!$C$6:$L$47,10,FALSE))</f>
        <v/>
      </c>
      <c r="AI26" s="136" t="str">
        <f>IF(AI25="","",VLOOKUP(AI25,【記載例1】!$C$6:$L$47,10,FALSE))</f>
        <v/>
      </c>
      <c r="AJ26" s="137">
        <f>IF(AJ25="","",VLOOKUP(AJ25,【記載例1】!$C$6:$L$47,10,FALSE))</f>
        <v>8.0000000000000018</v>
      </c>
      <c r="AK26" s="135">
        <f>IF(AK25="","",VLOOKUP(AK25,【記載例1】!$C$6:$L$47,10,FALSE))</f>
        <v>8.0000000000000018</v>
      </c>
      <c r="AL26" s="136">
        <f>IF(AL25="","",VLOOKUP(AL25,【記載例1】!$C$6:$L$47,10,FALSE))</f>
        <v>8.0000000000000018</v>
      </c>
      <c r="AM26" s="136">
        <f>IF(AM25="","",VLOOKUP(AM25,【記載例1】!$C$6:$L$47,10,FALSE))</f>
        <v>8.0000000000000018</v>
      </c>
      <c r="AN26" s="136">
        <f>IF(AN25="","",VLOOKUP(AN25,【記載例1】!$C$6:$L$47,10,FALSE))</f>
        <v>8.0000000000000018</v>
      </c>
      <c r="AO26" s="136" t="str">
        <f>IF(AO25="","",VLOOKUP(AO25,【記載例1】!$C$6:$L$47,10,FALSE))</f>
        <v/>
      </c>
      <c r="AP26" s="136" t="str">
        <f>IF(AP25="","",VLOOKUP(AP25,【記載例1】!$C$6:$L$47,10,FALSE))</f>
        <v/>
      </c>
      <c r="AQ26" s="137">
        <f>IF(AQ25="","",VLOOKUP(AQ25,【記載例1】!$C$6:$L$47,10,FALSE))</f>
        <v>8.0000000000000018</v>
      </c>
      <c r="AR26" s="135">
        <f>IF(AR25="","",VLOOKUP(AR25,【記載例1】!$C$6:$L$47,10,FALSE))</f>
        <v>8.0000000000000018</v>
      </c>
      <c r="AS26" s="136">
        <f>IF(AS25="","",VLOOKUP(AS25,【記載例1】!$C$6:$L$47,10,FALSE))</f>
        <v>8.0000000000000018</v>
      </c>
      <c r="AT26" s="136">
        <f>IF(AT25="","",VLOOKUP(AT25,【記載例1】!$C$6:$L$47,10,FALSE))</f>
        <v>8.0000000000000018</v>
      </c>
      <c r="AU26" s="136">
        <f>IF(AU25="","",VLOOKUP(AU25,【記載例1】!$C$6:$L$47,10,FALSE))</f>
        <v>8.0000000000000018</v>
      </c>
      <c r="AV26" s="136" t="str">
        <f>IF(AV25="","",VLOOKUP(AV25,【記載例1】!$C$6:$L$47,10,FALSE))</f>
        <v/>
      </c>
      <c r="AW26" s="136" t="str">
        <f>IF(AW25="","",VLOOKUP(AW25,【記載例1】!$C$6:$L$47,10,FALSE))</f>
        <v/>
      </c>
      <c r="AX26" s="137">
        <f>IF(AX25="","",VLOOKUP(AX25,【記載例1】!$C$6:$L$47,10,FALSE))</f>
        <v>8.0000000000000018</v>
      </c>
      <c r="AY26" s="135" t="str">
        <f>IF(AY25="","",VLOOKUP(AY25,【記載例1】!$C$6:$L$47,10,FALSE))</f>
        <v/>
      </c>
      <c r="AZ26" s="136" t="str">
        <f>IF(AZ25="","",VLOOKUP(AZ25,【記載例1】!$C$6:$L$47,10,FALSE))</f>
        <v/>
      </c>
      <c r="BA26" s="136" t="str">
        <f>IF(BA25="","",VLOOKUP(BA25,【記載例1】!$C$6:$L$47,10,FALSE))</f>
        <v/>
      </c>
      <c r="BB26" s="244">
        <f>IF($BE$3="４週",SUM(W26:AX26),IF($BE$3="暦月",SUM(W26:BA26),""))</f>
        <v>160.00000000000003</v>
      </c>
      <c r="BC26" s="245"/>
      <c r="BD26" s="246">
        <f>IF($BE$3="４週",BB26/4,IF($BE$3="暦月",(BB26/($BE$8/7)),""))</f>
        <v>40.000000000000007</v>
      </c>
      <c r="BE26" s="245"/>
      <c r="BF26" s="241"/>
      <c r="BG26" s="242"/>
      <c r="BH26" s="242"/>
      <c r="BI26" s="242"/>
      <c r="BJ26" s="243"/>
    </row>
    <row r="27" spans="2:62" ht="20.25" customHeight="1">
      <c r="B27" s="309">
        <f>B25+1</f>
        <v>7</v>
      </c>
      <c r="C27" s="173" t="s">
        <v>196</v>
      </c>
      <c r="D27" s="174"/>
      <c r="E27" s="130"/>
      <c r="F27" s="131"/>
      <c r="G27" s="130"/>
      <c r="H27" s="131"/>
      <c r="I27" s="230" t="s">
        <v>88</v>
      </c>
      <c r="J27" s="231"/>
      <c r="K27" s="234" t="s">
        <v>89</v>
      </c>
      <c r="L27" s="235"/>
      <c r="M27" s="235"/>
      <c r="N27" s="174"/>
      <c r="O27" s="262" t="s">
        <v>126</v>
      </c>
      <c r="P27" s="263"/>
      <c r="Q27" s="263"/>
      <c r="R27" s="263"/>
      <c r="S27" s="264"/>
      <c r="T27" s="95" t="s">
        <v>18</v>
      </c>
      <c r="U27" s="96"/>
      <c r="V27" s="97"/>
      <c r="W27" s="85" t="s">
        <v>41</v>
      </c>
      <c r="X27" s="86" t="s">
        <v>41</v>
      </c>
      <c r="Y27" s="86" t="s">
        <v>41</v>
      </c>
      <c r="Z27" s="86" t="s">
        <v>225</v>
      </c>
      <c r="AA27" s="86"/>
      <c r="AB27" s="86"/>
      <c r="AC27" s="87" t="s">
        <v>41</v>
      </c>
      <c r="AD27" s="85" t="s">
        <v>41</v>
      </c>
      <c r="AE27" s="86" t="s">
        <v>41</v>
      </c>
      <c r="AF27" s="86" t="s">
        <v>41</v>
      </c>
      <c r="AG27" s="86" t="s">
        <v>225</v>
      </c>
      <c r="AH27" s="86"/>
      <c r="AI27" s="86"/>
      <c r="AJ27" s="87" t="s">
        <v>41</v>
      </c>
      <c r="AK27" s="85" t="s">
        <v>41</v>
      </c>
      <c r="AL27" s="86" t="s">
        <v>41</v>
      </c>
      <c r="AM27" s="86" t="s">
        <v>41</v>
      </c>
      <c r="AN27" s="86" t="s">
        <v>225</v>
      </c>
      <c r="AO27" s="86"/>
      <c r="AP27" s="86"/>
      <c r="AQ27" s="87" t="s">
        <v>41</v>
      </c>
      <c r="AR27" s="85" t="s">
        <v>41</v>
      </c>
      <c r="AS27" s="86" t="s">
        <v>41</v>
      </c>
      <c r="AT27" s="86" t="s">
        <v>41</v>
      </c>
      <c r="AU27" s="86" t="s">
        <v>225</v>
      </c>
      <c r="AV27" s="86"/>
      <c r="AW27" s="86"/>
      <c r="AX27" s="87" t="s">
        <v>41</v>
      </c>
      <c r="AY27" s="85"/>
      <c r="AZ27" s="86"/>
      <c r="BA27" s="88"/>
      <c r="BB27" s="226"/>
      <c r="BC27" s="227"/>
      <c r="BD27" s="228"/>
      <c r="BE27" s="229"/>
      <c r="BF27" s="238"/>
      <c r="BG27" s="239"/>
      <c r="BH27" s="239"/>
      <c r="BI27" s="239"/>
      <c r="BJ27" s="240"/>
    </row>
    <row r="28" spans="2:62" ht="20.25" customHeight="1">
      <c r="B28" s="310"/>
      <c r="C28" s="171"/>
      <c r="D28" s="172"/>
      <c r="E28" s="130"/>
      <c r="F28" s="131" t="str">
        <f>C27</f>
        <v>オペレーター</v>
      </c>
      <c r="G28" s="130"/>
      <c r="H28" s="131" t="str">
        <f>I27</f>
        <v>A</v>
      </c>
      <c r="I28" s="232"/>
      <c r="J28" s="233"/>
      <c r="K28" s="236"/>
      <c r="L28" s="237"/>
      <c r="M28" s="237"/>
      <c r="N28" s="172"/>
      <c r="O28" s="262"/>
      <c r="P28" s="263"/>
      <c r="Q28" s="263"/>
      <c r="R28" s="263"/>
      <c r="S28" s="264"/>
      <c r="T28" s="92" t="s">
        <v>180</v>
      </c>
      <c r="U28" s="93"/>
      <c r="V28" s="94"/>
      <c r="W28" s="135">
        <f>IF(W27="","",VLOOKUP(W27,【記載例1】!$C$6:$L$47,10,FALSE))</f>
        <v>8</v>
      </c>
      <c r="X28" s="136">
        <f>IF(X27="","",VLOOKUP(X27,【記載例1】!$C$6:$L$47,10,FALSE))</f>
        <v>8</v>
      </c>
      <c r="Y28" s="136">
        <f>IF(Y27="","",VLOOKUP(Y27,【記載例1】!$C$6:$L$47,10,FALSE))</f>
        <v>8</v>
      </c>
      <c r="Z28" s="136">
        <f>IF(Z27="","",VLOOKUP(Z27,【記載例1】!$C$6:$L$47,10,FALSE))</f>
        <v>8</v>
      </c>
      <c r="AA28" s="136" t="str">
        <f>IF(AA27="","",VLOOKUP(AA27,【記載例1】!$C$6:$L$47,10,FALSE))</f>
        <v/>
      </c>
      <c r="AB28" s="136" t="str">
        <f>IF(AB27="","",VLOOKUP(AB27,【記載例1】!$C$6:$L$47,10,FALSE))</f>
        <v/>
      </c>
      <c r="AC28" s="137">
        <f>IF(AC27="","",VLOOKUP(AC27,【記載例1】!$C$6:$L$47,10,FALSE))</f>
        <v>8</v>
      </c>
      <c r="AD28" s="135">
        <f>IF(AD27="","",VLOOKUP(AD27,【記載例1】!$C$6:$L$47,10,FALSE))</f>
        <v>8</v>
      </c>
      <c r="AE28" s="136">
        <f>IF(AE27="","",VLOOKUP(AE27,【記載例1】!$C$6:$L$47,10,FALSE))</f>
        <v>8</v>
      </c>
      <c r="AF28" s="136">
        <f>IF(AF27="","",VLOOKUP(AF27,【記載例1】!$C$6:$L$47,10,FALSE))</f>
        <v>8</v>
      </c>
      <c r="AG28" s="136">
        <f>IF(AG27="","",VLOOKUP(AG27,【記載例1】!$C$6:$L$47,10,FALSE))</f>
        <v>8</v>
      </c>
      <c r="AH28" s="136" t="str">
        <f>IF(AH27="","",VLOOKUP(AH27,【記載例1】!$C$6:$L$47,10,FALSE))</f>
        <v/>
      </c>
      <c r="AI28" s="136" t="str">
        <f>IF(AI27="","",VLOOKUP(AI27,【記載例1】!$C$6:$L$47,10,FALSE))</f>
        <v/>
      </c>
      <c r="AJ28" s="137">
        <f>IF(AJ27="","",VLOOKUP(AJ27,【記載例1】!$C$6:$L$47,10,FALSE))</f>
        <v>8</v>
      </c>
      <c r="AK28" s="135">
        <f>IF(AK27="","",VLOOKUP(AK27,【記載例1】!$C$6:$L$47,10,FALSE))</f>
        <v>8</v>
      </c>
      <c r="AL28" s="136">
        <f>IF(AL27="","",VLOOKUP(AL27,【記載例1】!$C$6:$L$47,10,FALSE))</f>
        <v>8</v>
      </c>
      <c r="AM28" s="136">
        <f>IF(AM27="","",VLOOKUP(AM27,【記載例1】!$C$6:$L$47,10,FALSE))</f>
        <v>8</v>
      </c>
      <c r="AN28" s="136">
        <f>IF(AN27="","",VLOOKUP(AN27,【記載例1】!$C$6:$L$47,10,FALSE))</f>
        <v>8</v>
      </c>
      <c r="AO28" s="136" t="str">
        <f>IF(AO27="","",VLOOKUP(AO27,【記載例1】!$C$6:$L$47,10,FALSE))</f>
        <v/>
      </c>
      <c r="AP28" s="136" t="str">
        <f>IF(AP27="","",VLOOKUP(AP27,【記載例1】!$C$6:$L$47,10,FALSE))</f>
        <v/>
      </c>
      <c r="AQ28" s="137">
        <f>IF(AQ27="","",VLOOKUP(AQ27,【記載例1】!$C$6:$L$47,10,FALSE))</f>
        <v>8</v>
      </c>
      <c r="AR28" s="135">
        <f>IF(AR27="","",VLOOKUP(AR27,【記載例1】!$C$6:$L$47,10,FALSE))</f>
        <v>8</v>
      </c>
      <c r="AS28" s="136">
        <f>IF(AS27="","",VLOOKUP(AS27,【記載例1】!$C$6:$L$47,10,FALSE))</f>
        <v>8</v>
      </c>
      <c r="AT28" s="136">
        <f>IF(AT27="","",VLOOKUP(AT27,【記載例1】!$C$6:$L$47,10,FALSE))</f>
        <v>8</v>
      </c>
      <c r="AU28" s="136">
        <f>IF(AU27="","",VLOOKUP(AU27,【記載例1】!$C$6:$L$47,10,FALSE))</f>
        <v>8</v>
      </c>
      <c r="AV28" s="136" t="str">
        <f>IF(AV27="","",VLOOKUP(AV27,【記載例1】!$C$6:$L$47,10,FALSE))</f>
        <v/>
      </c>
      <c r="AW28" s="136" t="str">
        <f>IF(AW27="","",VLOOKUP(AW27,【記載例1】!$C$6:$L$47,10,FALSE))</f>
        <v/>
      </c>
      <c r="AX28" s="137">
        <f>IF(AX27="","",VLOOKUP(AX27,【記載例1】!$C$6:$L$47,10,FALSE))</f>
        <v>8</v>
      </c>
      <c r="AY28" s="135" t="str">
        <f>IF(AY27="","",VLOOKUP(AY27,【記載例1】!$C$6:$L$47,10,FALSE))</f>
        <v/>
      </c>
      <c r="AZ28" s="136" t="str">
        <f>IF(AZ27="","",VLOOKUP(AZ27,【記載例1】!$C$6:$L$47,10,FALSE))</f>
        <v/>
      </c>
      <c r="BA28" s="136" t="str">
        <f>IF(BA27="","",VLOOKUP(BA27,【記載例1】!$C$6:$L$47,10,FALSE))</f>
        <v/>
      </c>
      <c r="BB28" s="244">
        <f>IF($BE$3="４週",SUM(W28:AX28),IF($BE$3="暦月",SUM(W28:BA28),""))</f>
        <v>160</v>
      </c>
      <c r="BC28" s="245"/>
      <c r="BD28" s="246">
        <f>IF($BE$3="４週",BB28/4,IF($BE$3="暦月",(BB28/($BE$8/7)),""))</f>
        <v>40</v>
      </c>
      <c r="BE28" s="245"/>
      <c r="BF28" s="241"/>
      <c r="BG28" s="242"/>
      <c r="BH28" s="242"/>
      <c r="BI28" s="242"/>
      <c r="BJ28" s="243"/>
    </row>
    <row r="29" spans="2:62" ht="20.25" customHeight="1">
      <c r="B29" s="309">
        <f>B27+1</f>
        <v>8</v>
      </c>
      <c r="C29" s="173" t="s">
        <v>212</v>
      </c>
      <c r="D29" s="174"/>
      <c r="E29" s="130"/>
      <c r="F29" s="131"/>
      <c r="G29" s="130"/>
      <c r="H29" s="131"/>
      <c r="I29" s="230" t="s">
        <v>88</v>
      </c>
      <c r="J29" s="231"/>
      <c r="K29" s="234" t="s">
        <v>200</v>
      </c>
      <c r="L29" s="235"/>
      <c r="M29" s="235"/>
      <c r="N29" s="174"/>
      <c r="O29" s="262" t="s">
        <v>128</v>
      </c>
      <c r="P29" s="263"/>
      <c r="Q29" s="263"/>
      <c r="R29" s="263"/>
      <c r="S29" s="264"/>
      <c r="T29" s="95" t="s">
        <v>18</v>
      </c>
      <c r="U29" s="96"/>
      <c r="V29" s="97"/>
      <c r="W29" s="85" t="s">
        <v>39</v>
      </c>
      <c r="X29" s="86" t="s">
        <v>223</v>
      </c>
      <c r="Y29" s="86"/>
      <c r="Z29" s="86"/>
      <c r="AA29" s="86" t="s">
        <v>223</v>
      </c>
      <c r="AB29" s="86" t="s">
        <v>39</v>
      </c>
      <c r="AC29" s="87" t="s">
        <v>223</v>
      </c>
      <c r="AD29" s="85" t="s">
        <v>39</v>
      </c>
      <c r="AE29" s="86" t="s">
        <v>223</v>
      </c>
      <c r="AF29" s="86"/>
      <c r="AG29" s="86"/>
      <c r="AH29" s="86" t="s">
        <v>223</v>
      </c>
      <c r="AI29" s="86" t="s">
        <v>39</v>
      </c>
      <c r="AJ29" s="87" t="s">
        <v>223</v>
      </c>
      <c r="AK29" s="85" t="s">
        <v>39</v>
      </c>
      <c r="AL29" s="86" t="s">
        <v>223</v>
      </c>
      <c r="AM29" s="86"/>
      <c r="AN29" s="86"/>
      <c r="AO29" s="86" t="s">
        <v>223</v>
      </c>
      <c r="AP29" s="86" t="s">
        <v>39</v>
      </c>
      <c r="AQ29" s="87" t="s">
        <v>223</v>
      </c>
      <c r="AR29" s="85" t="s">
        <v>39</v>
      </c>
      <c r="AS29" s="86" t="s">
        <v>223</v>
      </c>
      <c r="AT29" s="86"/>
      <c r="AU29" s="86"/>
      <c r="AV29" s="86" t="s">
        <v>223</v>
      </c>
      <c r="AW29" s="86" t="s">
        <v>39</v>
      </c>
      <c r="AX29" s="87" t="s">
        <v>223</v>
      </c>
      <c r="AY29" s="85"/>
      <c r="AZ29" s="86"/>
      <c r="BA29" s="88"/>
      <c r="BB29" s="226"/>
      <c r="BC29" s="227"/>
      <c r="BD29" s="228"/>
      <c r="BE29" s="229"/>
      <c r="BF29" s="238"/>
      <c r="BG29" s="239"/>
      <c r="BH29" s="239"/>
      <c r="BI29" s="239"/>
      <c r="BJ29" s="240"/>
    </row>
    <row r="30" spans="2:62" ht="20.25" customHeight="1">
      <c r="B30" s="310"/>
      <c r="C30" s="171"/>
      <c r="D30" s="172"/>
      <c r="E30" s="130"/>
      <c r="F30" s="131" t="str">
        <f>C29</f>
        <v>訪問介護員</v>
      </c>
      <c r="G30" s="130"/>
      <c r="H30" s="131" t="str">
        <f>I29</f>
        <v>A</v>
      </c>
      <c r="I30" s="232"/>
      <c r="J30" s="233"/>
      <c r="K30" s="236"/>
      <c r="L30" s="237"/>
      <c r="M30" s="237"/>
      <c r="N30" s="172"/>
      <c r="O30" s="262"/>
      <c r="P30" s="263"/>
      <c r="Q30" s="263"/>
      <c r="R30" s="263"/>
      <c r="S30" s="264"/>
      <c r="T30" s="92" t="s">
        <v>180</v>
      </c>
      <c r="U30" s="93"/>
      <c r="V30" s="94"/>
      <c r="W30" s="135">
        <f>IF(W29="","",VLOOKUP(W29,【記載例1】!$C$6:$L$47,10,FALSE))</f>
        <v>8</v>
      </c>
      <c r="X30" s="136">
        <f>IF(X29="","",VLOOKUP(X29,【記載例1】!$C$6:$L$47,10,FALSE))</f>
        <v>8</v>
      </c>
      <c r="Y30" s="136" t="str">
        <f>IF(Y29="","",VLOOKUP(Y29,【記載例1】!$C$6:$L$47,10,FALSE))</f>
        <v/>
      </c>
      <c r="Z30" s="136" t="str">
        <f>IF(Z29="","",VLOOKUP(Z29,【記載例1】!$C$6:$L$47,10,FALSE))</f>
        <v/>
      </c>
      <c r="AA30" s="136">
        <f>IF(AA29="","",VLOOKUP(AA29,【記載例1】!$C$6:$L$47,10,FALSE))</f>
        <v>8</v>
      </c>
      <c r="AB30" s="136">
        <f>IF(AB29="","",VLOOKUP(AB29,【記載例1】!$C$6:$L$47,10,FALSE))</f>
        <v>8</v>
      </c>
      <c r="AC30" s="137">
        <f>IF(AC29="","",VLOOKUP(AC29,【記載例1】!$C$6:$L$47,10,FALSE))</f>
        <v>8</v>
      </c>
      <c r="AD30" s="135">
        <f>IF(AD29="","",VLOOKUP(AD29,【記載例1】!$C$6:$L$47,10,FALSE))</f>
        <v>8</v>
      </c>
      <c r="AE30" s="136">
        <f>IF(AE29="","",VLOOKUP(AE29,【記載例1】!$C$6:$L$47,10,FALSE))</f>
        <v>8</v>
      </c>
      <c r="AF30" s="136" t="str">
        <f>IF(AF29="","",VLOOKUP(AF29,【記載例1】!$C$6:$L$47,10,FALSE))</f>
        <v/>
      </c>
      <c r="AG30" s="136" t="str">
        <f>IF(AG29="","",VLOOKUP(AG29,【記載例1】!$C$6:$L$47,10,FALSE))</f>
        <v/>
      </c>
      <c r="AH30" s="136">
        <f>IF(AH29="","",VLOOKUP(AH29,【記載例1】!$C$6:$L$47,10,FALSE))</f>
        <v>8</v>
      </c>
      <c r="AI30" s="136">
        <f>IF(AI29="","",VLOOKUP(AI29,【記載例1】!$C$6:$L$47,10,FALSE))</f>
        <v>8</v>
      </c>
      <c r="AJ30" s="137">
        <f>IF(AJ29="","",VLOOKUP(AJ29,【記載例1】!$C$6:$L$47,10,FALSE))</f>
        <v>8</v>
      </c>
      <c r="AK30" s="135">
        <f>IF(AK29="","",VLOOKUP(AK29,【記載例1】!$C$6:$L$47,10,FALSE))</f>
        <v>8</v>
      </c>
      <c r="AL30" s="136">
        <f>IF(AL29="","",VLOOKUP(AL29,【記載例1】!$C$6:$L$47,10,FALSE))</f>
        <v>8</v>
      </c>
      <c r="AM30" s="136" t="str">
        <f>IF(AM29="","",VLOOKUP(AM29,【記載例1】!$C$6:$L$47,10,FALSE))</f>
        <v/>
      </c>
      <c r="AN30" s="136" t="str">
        <f>IF(AN29="","",VLOOKUP(AN29,【記載例1】!$C$6:$L$47,10,FALSE))</f>
        <v/>
      </c>
      <c r="AO30" s="136">
        <f>IF(AO29="","",VLOOKUP(AO29,【記載例1】!$C$6:$L$47,10,FALSE))</f>
        <v>8</v>
      </c>
      <c r="AP30" s="136">
        <f>IF(AP29="","",VLOOKUP(AP29,【記載例1】!$C$6:$L$47,10,FALSE))</f>
        <v>8</v>
      </c>
      <c r="AQ30" s="137">
        <f>IF(AQ29="","",VLOOKUP(AQ29,【記載例1】!$C$6:$L$47,10,FALSE))</f>
        <v>8</v>
      </c>
      <c r="AR30" s="135">
        <f>IF(AR29="","",VLOOKUP(AR29,【記載例1】!$C$6:$L$47,10,FALSE))</f>
        <v>8</v>
      </c>
      <c r="AS30" s="136">
        <f>IF(AS29="","",VLOOKUP(AS29,【記載例1】!$C$6:$L$47,10,FALSE))</f>
        <v>8</v>
      </c>
      <c r="AT30" s="136" t="str">
        <f>IF(AT29="","",VLOOKUP(AT29,【記載例1】!$C$6:$L$47,10,FALSE))</f>
        <v/>
      </c>
      <c r="AU30" s="136" t="str">
        <f>IF(AU29="","",VLOOKUP(AU29,【記載例1】!$C$6:$L$47,10,FALSE))</f>
        <v/>
      </c>
      <c r="AV30" s="136">
        <f>IF(AV29="","",VLOOKUP(AV29,【記載例1】!$C$6:$L$47,10,FALSE))</f>
        <v>8</v>
      </c>
      <c r="AW30" s="136">
        <f>IF(AW29="","",VLOOKUP(AW29,【記載例1】!$C$6:$L$47,10,FALSE))</f>
        <v>8</v>
      </c>
      <c r="AX30" s="137">
        <f>IF(AX29="","",VLOOKUP(AX29,【記載例1】!$C$6:$L$47,10,FALSE))</f>
        <v>8</v>
      </c>
      <c r="AY30" s="135" t="str">
        <f>IF(AY29="","",VLOOKUP(AY29,【記載例1】!$C$6:$L$47,10,FALSE))</f>
        <v/>
      </c>
      <c r="AZ30" s="136" t="str">
        <f>IF(AZ29="","",VLOOKUP(AZ29,【記載例1】!$C$6:$L$47,10,FALSE))</f>
        <v/>
      </c>
      <c r="BA30" s="136" t="str">
        <f>IF(BA29="","",VLOOKUP(BA29,【記載例1】!$C$6:$L$47,10,FALSE))</f>
        <v/>
      </c>
      <c r="BB30" s="244">
        <f>IF($BE$3="４週",SUM(W30:AX30),IF($BE$3="暦月",SUM(W30:BA30),""))</f>
        <v>160</v>
      </c>
      <c r="BC30" s="245"/>
      <c r="BD30" s="246">
        <f>IF($BE$3="４週",BB30/4,IF($BE$3="暦月",(BB30/($BE$8/7)),""))</f>
        <v>40</v>
      </c>
      <c r="BE30" s="245"/>
      <c r="BF30" s="241"/>
      <c r="BG30" s="242"/>
      <c r="BH30" s="242"/>
      <c r="BI30" s="242"/>
      <c r="BJ30" s="243"/>
    </row>
    <row r="31" spans="2:62" ht="20.25" customHeight="1">
      <c r="B31" s="309">
        <f>B29+1</f>
        <v>9</v>
      </c>
      <c r="C31" s="173" t="s">
        <v>212</v>
      </c>
      <c r="D31" s="174"/>
      <c r="E31" s="130"/>
      <c r="F31" s="131"/>
      <c r="G31" s="130"/>
      <c r="H31" s="131"/>
      <c r="I31" s="230" t="s">
        <v>88</v>
      </c>
      <c r="J31" s="231"/>
      <c r="K31" s="234" t="s">
        <v>200</v>
      </c>
      <c r="L31" s="235"/>
      <c r="M31" s="235"/>
      <c r="N31" s="174"/>
      <c r="O31" s="262" t="s">
        <v>129</v>
      </c>
      <c r="P31" s="263"/>
      <c r="Q31" s="263"/>
      <c r="R31" s="263"/>
      <c r="S31" s="264"/>
      <c r="T31" s="95" t="s">
        <v>18</v>
      </c>
      <c r="U31" s="96"/>
      <c r="V31" s="97"/>
      <c r="W31" s="85" t="s">
        <v>40</v>
      </c>
      <c r="X31" s="86" t="s">
        <v>40</v>
      </c>
      <c r="Y31" s="86"/>
      <c r="Z31" s="86"/>
      <c r="AA31" s="86" t="s">
        <v>224</v>
      </c>
      <c r="AB31" s="86" t="s">
        <v>40</v>
      </c>
      <c r="AC31" s="87" t="s">
        <v>40</v>
      </c>
      <c r="AD31" s="85" t="s">
        <v>40</v>
      </c>
      <c r="AE31" s="86" t="s">
        <v>40</v>
      </c>
      <c r="AF31" s="86"/>
      <c r="AG31" s="86"/>
      <c r="AH31" s="86" t="s">
        <v>224</v>
      </c>
      <c r="AI31" s="86" t="s">
        <v>40</v>
      </c>
      <c r="AJ31" s="87" t="s">
        <v>40</v>
      </c>
      <c r="AK31" s="85" t="s">
        <v>40</v>
      </c>
      <c r="AL31" s="86" t="s">
        <v>40</v>
      </c>
      <c r="AM31" s="86"/>
      <c r="AN31" s="86"/>
      <c r="AO31" s="86" t="s">
        <v>224</v>
      </c>
      <c r="AP31" s="86" t="s">
        <v>40</v>
      </c>
      <c r="AQ31" s="87" t="s">
        <v>40</v>
      </c>
      <c r="AR31" s="85" t="s">
        <v>40</v>
      </c>
      <c r="AS31" s="86" t="s">
        <v>40</v>
      </c>
      <c r="AT31" s="86"/>
      <c r="AU31" s="86"/>
      <c r="AV31" s="86" t="s">
        <v>224</v>
      </c>
      <c r="AW31" s="86" t="s">
        <v>40</v>
      </c>
      <c r="AX31" s="87" t="s">
        <v>40</v>
      </c>
      <c r="AY31" s="85"/>
      <c r="AZ31" s="86"/>
      <c r="BA31" s="88"/>
      <c r="BB31" s="226"/>
      <c r="BC31" s="227"/>
      <c r="BD31" s="228"/>
      <c r="BE31" s="229"/>
      <c r="BF31" s="238"/>
      <c r="BG31" s="239"/>
      <c r="BH31" s="239"/>
      <c r="BI31" s="239"/>
      <c r="BJ31" s="240"/>
    </row>
    <row r="32" spans="2:62" ht="20.25" customHeight="1">
      <c r="B32" s="310"/>
      <c r="C32" s="171"/>
      <c r="D32" s="172"/>
      <c r="E32" s="130"/>
      <c r="F32" s="131" t="str">
        <f>C31</f>
        <v>訪問介護員</v>
      </c>
      <c r="G32" s="130"/>
      <c r="H32" s="131" t="str">
        <f>I31</f>
        <v>A</v>
      </c>
      <c r="I32" s="232"/>
      <c r="J32" s="233"/>
      <c r="K32" s="236"/>
      <c r="L32" s="237"/>
      <c r="M32" s="237"/>
      <c r="N32" s="172"/>
      <c r="O32" s="262"/>
      <c r="P32" s="263"/>
      <c r="Q32" s="263"/>
      <c r="R32" s="263"/>
      <c r="S32" s="264"/>
      <c r="T32" s="148" t="s">
        <v>180</v>
      </c>
      <c r="U32" s="99"/>
      <c r="V32" s="149"/>
      <c r="W32" s="135">
        <f>IF(W31="","",VLOOKUP(W31,【記載例1】!$C$6:$L$47,10,FALSE))</f>
        <v>8.0000000000000018</v>
      </c>
      <c r="X32" s="136">
        <f>IF(X31="","",VLOOKUP(X31,【記載例1】!$C$6:$L$47,10,FALSE))</f>
        <v>8.0000000000000018</v>
      </c>
      <c r="Y32" s="136" t="str">
        <f>IF(Y31="","",VLOOKUP(Y31,【記載例1】!$C$6:$L$47,10,FALSE))</f>
        <v/>
      </c>
      <c r="Z32" s="136" t="str">
        <f>IF(Z31="","",VLOOKUP(Z31,【記載例1】!$C$6:$L$47,10,FALSE))</f>
        <v/>
      </c>
      <c r="AA32" s="136">
        <f>IF(AA31="","",VLOOKUP(AA31,【記載例1】!$C$6:$L$47,10,FALSE))</f>
        <v>8.0000000000000018</v>
      </c>
      <c r="AB32" s="136">
        <f>IF(AB31="","",VLOOKUP(AB31,【記載例1】!$C$6:$L$47,10,FALSE))</f>
        <v>8.0000000000000018</v>
      </c>
      <c r="AC32" s="137">
        <f>IF(AC31="","",VLOOKUP(AC31,【記載例1】!$C$6:$L$47,10,FALSE))</f>
        <v>8.0000000000000018</v>
      </c>
      <c r="AD32" s="135">
        <f>IF(AD31="","",VLOOKUP(AD31,【記載例1】!$C$6:$L$47,10,FALSE))</f>
        <v>8.0000000000000018</v>
      </c>
      <c r="AE32" s="136">
        <f>IF(AE31="","",VLOOKUP(AE31,【記載例1】!$C$6:$L$47,10,FALSE))</f>
        <v>8.0000000000000018</v>
      </c>
      <c r="AF32" s="136" t="str">
        <f>IF(AF31="","",VLOOKUP(AF31,【記載例1】!$C$6:$L$47,10,FALSE))</f>
        <v/>
      </c>
      <c r="AG32" s="136" t="str">
        <f>IF(AG31="","",VLOOKUP(AG31,【記載例1】!$C$6:$L$47,10,FALSE))</f>
        <v/>
      </c>
      <c r="AH32" s="136">
        <f>IF(AH31="","",VLOOKUP(AH31,【記載例1】!$C$6:$L$47,10,FALSE))</f>
        <v>8.0000000000000018</v>
      </c>
      <c r="AI32" s="136">
        <f>IF(AI31="","",VLOOKUP(AI31,【記載例1】!$C$6:$L$47,10,FALSE))</f>
        <v>8.0000000000000018</v>
      </c>
      <c r="AJ32" s="137">
        <f>IF(AJ31="","",VLOOKUP(AJ31,【記載例1】!$C$6:$L$47,10,FALSE))</f>
        <v>8.0000000000000018</v>
      </c>
      <c r="AK32" s="135">
        <f>IF(AK31="","",VLOOKUP(AK31,【記載例1】!$C$6:$L$47,10,FALSE))</f>
        <v>8.0000000000000018</v>
      </c>
      <c r="AL32" s="136">
        <f>IF(AL31="","",VLOOKUP(AL31,【記載例1】!$C$6:$L$47,10,FALSE))</f>
        <v>8.0000000000000018</v>
      </c>
      <c r="AM32" s="136" t="str">
        <f>IF(AM31="","",VLOOKUP(AM31,【記載例1】!$C$6:$L$47,10,FALSE))</f>
        <v/>
      </c>
      <c r="AN32" s="136" t="str">
        <f>IF(AN31="","",VLOOKUP(AN31,【記載例1】!$C$6:$L$47,10,FALSE))</f>
        <v/>
      </c>
      <c r="AO32" s="136">
        <f>IF(AO31="","",VLOOKUP(AO31,【記載例1】!$C$6:$L$47,10,FALSE))</f>
        <v>8.0000000000000018</v>
      </c>
      <c r="AP32" s="136">
        <f>IF(AP31="","",VLOOKUP(AP31,【記載例1】!$C$6:$L$47,10,FALSE))</f>
        <v>8.0000000000000018</v>
      </c>
      <c r="AQ32" s="137">
        <f>IF(AQ31="","",VLOOKUP(AQ31,【記載例1】!$C$6:$L$47,10,FALSE))</f>
        <v>8.0000000000000018</v>
      </c>
      <c r="AR32" s="135">
        <f>IF(AR31="","",VLOOKUP(AR31,【記載例1】!$C$6:$L$47,10,FALSE))</f>
        <v>8.0000000000000018</v>
      </c>
      <c r="AS32" s="136">
        <f>IF(AS31="","",VLOOKUP(AS31,【記載例1】!$C$6:$L$47,10,FALSE))</f>
        <v>8.0000000000000018</v>
      </c>
      <c r="AT32" s="136" t="str">
        <f>IF(AT31="","",VLOOKUP(AT31,【記載例1】!$C$6:$L$47,10,FALSE))</f>
        <v/>
      </c>
      <c r="AU32" s="136" t="str">
        <f>IF(AU31="","",VLOOKUP(AU31,【記載例1】!$C$6:$L$47,10,FALSE))</f>
        <v/>
      </c>
      <c r="AV32" s="136">
        <f>IF(AV31="","",VLOOKUP(AV31,【記載例1】!$C$6:$L$47,10,FALSE))</f>
        <v>8.0000000000000018</v>
      </c>
      <c r="AW32" s="136">
        <f>IF(AW31="","",VLOOKUP(AW31,【記載例1】!$C$6:$L$47,10,FALSE))</f>
        <v>8.0000000000000018</v>
      </c>
      <c r="AX32" s="137">
        <f>IF(AX31="","",VLOOKUP(AX31,【記載例1】!$C$6:$L$47,10,FALSE))</f>
        <v>8.0000000000000018</v>
      </c>
      <c r="AY32" s="135" t="str">
        <f>IF(AY31="","",VLOOKUP(AY31,【記載例1】!$C$6:$L$47,10,FALSE))</f>
        <v/>
      </c>
      <c r="AZ32" s="136" t="str">
        <f>IF(AZ31="","",VLOOKUP(AZ31,【記載例1】!$C$6:$L$47,10,FALSE))</f>
        <v/>
      </c>
      <c r="BA32" s="136" t="str">
        <f>IF(BA31="","",VLOOKUP(BA31,【記載例1】!$C$6:$L$47,10,FALSE))</f>
        <v/>
      </c>
      <c r="BB32" s="244">
        <f>IF($BE$3="４週",SUM(W32:AX32),IF($BE$3="暦月",SUM(W32:BA32),""))</f>
        <v>160.00000000000003</v>
      </c>
      <c r="BC32" s="245"/>
      <c r="BD32" s="246">
        <f>IF($BE$3="４週",BB32/4,IF($BE$3="暦月",(BB32/($BE$8/7)),""))</f>
        <v>40.000000000000007</v>
      </c>
      <c r="BE32" s="245"/>
      <c r="BF32" s="241"/>
      <c r="BG32" s="242"/>
      <c r="BH32" s="242"/>
      <c r="BI32" s="242"/>
      <c r="BJ32" s="243"/>
    </row>
    <row r="33" spans="2:62" ht="20.25" customHeight="1">
      <c r="B33" s="309">
        <f>B31+1</f>
        <v>10</v>
      </c>
      <c r="C33" s="173" t="s">
        <v>212</v>
      </c>
      <c r="D33" s="174"/>
      <c r="E33" s="130"/>
      <c r="F33" s="131"/>
      <c r="G33" s="130"/>
      <c r="H33" s="131"/>
      <c r="I33" s="230" t="s">
        <v>88</v>
      </c>
      <c r="J33" s="231"/>
      <c r="K33" s="234" t="s">
        <v>19</v>
      </c>
      <c r="L33" s="235"/>
      <c r="M33" s="235"/>
      <c r="N33" s="174"/>
      <c r="O33" s="262" t="s">
        <v>130</v>
      </c>
      <c r="P33" s="263"/>
      <c r="Q33" s="263"/>
      <c r="R33" s="263"/>
      <c r="S33" s="264"/>
      <c r="T33" s="147" t="s">
        <v>18</v>
      </c>
      <c r="V33" s="98"/>
      <c r="W33" s="85" t="s">
        <v>41</v>
      </c>
      <c r="X33" s="86" t="s">
        <v>41</v>
      </c>
      <c r="Y33" s="86"/>
      <c r="Z33" s="86"/>
      <c r="AA33" s="86" t="s">
        <v>225</v>
      </c>
      <c r="AB33" s="86" t="s">
        <v>41</v>
      </c>
      <c r="AC33" s="87" t="s">
        <v>41</v>
      </c>
      <c r="AD33" s="85" t="s">
        <v>41</v>
      </c>
      <c r="AE33" s="86" t="s">
        <v>41</v>
      </c>
      <c r="AF33" s="86"/>
      <c r="AG33" s="86"/>
      <c r="AH33" s="86" t="s">
        <v>225</v>
      </c>
      <c r="AI33" s="86" t="s">
        <v>41</v>
      </c>
      <c r="AJ33" s="87" t="s">
        <v>41</v>
      </c>
      <c r="AK33" s="85" t="s">
        <v>41</v>
      </c>
      <c r="AL33" s="86" t="s">
        <v>41</v>
      </c>
      <c r="AM33" s="86"/>
      <c r="AN33" s="86"/>
      <c r="AO33" s="86" t="s">
        <v>225</v>
      </c>
      <c r="AP33" s="86" t="s">
        <v>41</v>
      </c>
      <c r="AQ33" s="87" t="s">
        <v>41</v>
      </c>
      <c r="AR33" s="85" t="s">
        <v>41</v>
      </c>
      <c r="AS33" s="86" t="s">
        <v>41</v>
      </c>
      <c r="AT33" s="86"/>
      <c r="AU33" s="86"/>
      <c r="AV33" s="86" t="s">
        <v>225</v>
      </c>
      <c r="AW33" s="86" t="s">
        <v>41</v>
      </c>
      <c r="AX33" s="87" t="s">
        <v>41</v>
      </c>
      <c r="AY33" s="85"/>
      <c r="AZ33" s="86"/>
      <c r="BA33" s="88"/>
      <c r="BB33" s="226"/>
      <c r="BC33" s="227"/>
      <c r="BD33" s="228"/>
      <c r="BE33" s="229"/>
      <c r="BF33" s="238"/>
      <c r="BG33" s="239"/>
      <c r="BH33" s="239"/>
      <c r="BI33" s="239"/>
      <c r="BJ33" s="240"/>
    </row>
    <row r="34" spans="2:62" ht="20.25" customHeight="1">
      <c r="B34" s="310"/>
      <c r="C34" s="171"/>
      <c r="D34" s="172"/>
      <c r="E34" s="130"/>
      <c r="F34" s="131" t="str">
        <f>C33</f>
        <v>訪問介護員</v>
      </c>
      <c r="G34" s="130"/>
      <c r="H34" s="131" t="str">
        <f>I33</f>
        <v>A</v>
      </c>
      <c r="I34" s="232"/>
      <c r="J34" s="233"/>
      <c r="K34" s="236"/>
      <c r="L34" s="237"/>
      <c r="M34" s="237"/>
      <c r="N34" s="172"/>
      <c r="O34" s="262"/>
      <c r="P34" s="263"/>
      <c r="Q34" s="263"/>
      <c r="R34" s="263"/>
      <c r="S34" s="264"/>
      <c r="T34" s="148" t="s">
        <v>180</v>
      </c>
      <c r="U34" s="99"/>
      <c r="V34" s="149"/>
      <c r="W34" s="135">
        <f>IF(W33="","",VLOOKUP(W33,【記載例1】!$C$6:$L$47,10,FALSE))</f>
        <v>8</v>
      </c>
      <c r="X34" s="136">
        <f>IF(X33="","",VLOOKUP(X33,【記載例1】!$C$6:$L$47,10,FALSE))</f>
        <v>8</v>
      </c>
      <c r="Y34" s="136" t="str">
        <f>IF(Y33="","",VLOOKUP(Y33,【記載例1】!$C$6:$L$47,10,FALSE))</f>
        <v/>
      </c>
      <c r="Z34" s="136" t="str">
        <f>IF(Z33="","",VLOOKUP(Z33,【記載例1】!$C$6:$L$47,10,FALSE))</f>
        <v/>
      </c>
      <c r="AA34" s="136">
        <f>IF(AA33="","",VLOOKUP(AA33,【記載例1】!$C$6:$L$47,10,FALSE))</f>
        <v>8</v>
      </c>
      <c r="AB34" s="136">
        <f>IF(AB33="","",VLOOKUP(AB33,【記載例1】!$C$6:$L$47,10,FALSE))</f>
        <v>8</v>
      </c>
      <c r="AC34" s="137">
        <f>IF(AC33="","",VLOOKUP(AC33,【記載例1】!$C$6:$L$47,10,FALSE))</f>
        <v>8</v>
      </c>
      <c r="AD34" s="135">
        <f>IF(AD33="","",VLOOKUP(AD33,【記載例1】!$C$6:$L$47,10,FALSE))</f>
        <v>8</v>
      </c>
      <c r="AE34" s="136">
        <f>IF(AE33="","",VLOOKUP(AE33,【記載例1】!$C$6:$L$47,10,FALSE))</f>
        <v>8</v>
      </c>
      <c r="AF34" s="136" t="str">
        <f>IF(AF33="","",VLOOKUP(AF33,【記載例1】!$C$6:$L$47,10,FALSE))</f>
        <v/>
      </c>
      <c r="AG34" s="136" t="str">
        <f>IF(AG33="","",VLOOKUP(AG33,【記載例1】!$C$6:$L$47,10,FALSE))</f>
        <v/>
      </c>
      <c r="AH34" s="136">
        <f>IF(AH33="","",VLOOKUP(AH33,【記載例1】!$C$6:$L$47,10,FALSE))</f>
        <v>8</v>
      </c>
      <c r="AI34" s="136">
        <f>IF(AI33="","",VLOOKUP(AI33,【記載例1】!$C$6:$L$47,10,FALSE))</f>
        <v>8</v>
      </c>
      <c r="AJ34" s="137">
        <f>IF(AJ33="","",VLOOKUP(AJ33,【記載例1】!$C$6:$L$47,10,FALSE))</f>
        <v>8</v>
      </c>
      <c r="AK34" s="135">
        <f>IF(AK33="","",VLOOKUP(AK33,【記載例1】!$C$6:$L$47,10,FALSE))</f>
        <v>8</v>
      </c>
      <c r="AL34" s="136">
        <f>IF(AL33="","",VLOOKUP(AL33,【記載例1】!$C$6:$L$47,10,FALSE))</f>
        <v>8</v>
      </c>
      <c r="AM34" s="136" t="str">
        <f>IF(AM33="","",VLOOKUP(AM33,【記載例1】!$C$6:$L$47,10,FALSE))</f>
        <v/>
      </c>
      <c r="AN34" s="136" t="str">
        <f>IF(AN33="","",VLOOKUP(AN33,【記載例1】!$C$6:$L$47,10,FALSE))</f>
        <v/>
      </c>
      <c r="AO34" s="136">
        <f>IF(AO33="","",VLOOKUP(AO33,【記載例1】!$C$6:$L$47,10,FALSE))</f>
        <v>8</v>
      </c>
      <c r="AP34" s="136">
        <f>IF(AP33="","",VLOOKUP(AP33,【記載例1】!$C$6:$L$47,10,FALSE))</f>
        <v>8</v>
      </c>
      <c r="AQ34" s="137">
        <f>IF(AQ33="","",VLOOKUP(AQ33,【記載例1】!$C$6:$L$47,10,FALSE))</f>
        <v>8</v>
      </c>
      <c r="AR34" s="135">
        <f>IF(AR33="","",VLOOKUP(AR33,【記載例1】!$C$6:$L$47,10,FALSE))</f>
        <v>8</v>
      </c>
      <c r="AS34" s="136">
        <f>IF(AS33="","",VLOOKUP(AS33,【記載例1】!$C$6:$L$47,10,FALSE))</f>
        <v>8</v>
      </c>
      <c r="AT34" s="136" t="str">
        <f>IF(AT33="","",VLOOKUP(AT33,【記載例1】!$C$6:$L$47,10,FALSE))</f>
        <v/>
      </c>
      <c r="AU34" s="136" t="str">
        <f>IF(AU33="","",VLOOKUP(AU33,【記載例1】!$C$6:$L$47,10,FALSE))</f>
        <v/>
      </c>
      <c r="AV34" s="136">
        <f>IF(AV33="","",VLOOKUP(AV33,【記載例1】!$C$6:$L$47,10,FALSE))</f>
        <v>8</v>
      </c>
      <c r="AW34" s="136">
        <f>IF(AW33="","",VLOOKUP(AW33,【記載例1】!$C$6:$L$47,10,FALSE))</f>
        <v>8</v>
      </c>
      <c r="AX34" s="137">
        <f>IF(AX33="","",VLOOKUP(AX33,【記載例1】!$C$6:$L$47,10,FALSE))</f>
        <v>8</v>
      </c>
      <c r="AY34" s="135" t="str">
        <f>IF(AY33="","",VLOOKUP(AY33,【記載例1】!$C$6:$L$47,10,FALSE))</f>
        <v/>
      </c>
      <c r="AZ34" s="136" t="str">
        <f>IF(AZ33="","",VLOOKUP(AZ33,【記載例1】!$C$6:$L$47,10,FALSE))</f>
        <v/>
      </c>
      <c r="BA34" s="136" t="str">
        <f>IF(BA33="","",VLOOKUP(BA33,【記載例1】!$C$6:$L$47,10,FALSE))</f>
        <v/>
      </c>
      <c r="BB34" s="244">
        <f>IF($BE$3="４週",SUM(W34:AX34),IF($BE$3="暦月",SUM(W34:BA34),""))</f>
        <v>160</v>
      </c>
      <c r="BC34" s="245"/>
      <c r="BD34" s="246">
        <f>IF($BE$3="４週",BB34/4,IF($BE$3="暦月",(BB34/($BE$8/7)),""))</f>
        <v>40</v>
      </c>
      <c r="BE34" s="245"/>
      <c r="BF34" s="241"/>
      <c r="BG34" s="242"/>
      <c r="BH34" s="242"/>
      <c r="BI34" s="242"/>
      <c r="BJ34" s="243"/>
    </row>
    <row r="35" spans="2:62" ht="20.25" customHeight="1">
      <c r="B35" s="309">
        <f>B33+1</f>
        <v>11</v>
      </c>
      <c r="C35" s="173" t="s">
        <v>212</v>
      </c>
      <c r="D35" s="174"/>
      <c r="E35" s="130"/>
      <c r="F35" s="131"/>
      <c r="G35" s="130"/>
      <c r="H35" s="131"/>
      <c r="I35" s="230" t="s">
        <v>88</v>
      </c>
      <c r="J35" s="231"/>
      <c r="K35" s="234" t="s">
        <v>89</v>
      </c>
      <c r="L35" s="235"/>
      <c r="M35" s="235"/>
      <c r="N35" s="174"/>
      <c r="O35" s="262" t="s">
        <v>131</v>
      </c>
      <c r="P35" s="263"/>
      <c r="Q35" s="263"/>
      <c r="R35" s="263"/>
      <c r="S35" s="264"/>
      <c r="T35" s="147" t="s">
        <v>18</v>
      </c>
      <c r="V35" s="98"/>
      <c r="W35" s="85" t="s">
        <v>39</v>
      </c>
      <c r="X35" s="86" t="s">
        <v>39</v>
      </c>
      <c r="Y35" s="86" t="s">
        <v>39</v>
      </c>
      <c r="Z35" s="86" t="s">
        <v>223</v>
      </c>
      <c r="AA35" s="86"/>
      <c r="AB35" s="86"/>
      <c r="AC35" s="87" t="s">
        <v>39</v>
      </c>
      <c r="AD35" s="85" t="s">
        <v>39</v>
      </c>
      <c r="AE35" s="86" t="s">
        <v>39</v>
      </c>
      <c r="AF35" s="86" t="s">
        <v>39</v>
      </c>
      <c r="AG35" s="86" t="s">
        <v>223</v>
      </c>
      <c r="AH35" s="86"/>
      <c r="AI35" s="86"/>
      <c r="AJ35" s="87" t="s">
        <v>39</v>
      </c>
      <c r="AK35" s="85" t="s">
        <v>39</v>
      </c>
      <c r="AL35" s="86" t="s">
        <v>39</v>
      </c>
      <c r="AM35" s="86" t="s">
        <v>39</v>
      </c>
      <c r="AN35" s="86" t="s">
        <v>223</v>
      </c>
      <c r="AO35" s="86"/>
      <c r="AP35" s="86"/>
      <c r="AQ35" s="87" t="s">
        <v>39</v>
      </c>
      <c r="AR35" s="85" t="s">
        <v>39</v>
      </c>
      <c r="AS35" s="86" t="s">
        <v>39</v>
      </c>
      <c r="AT35" s="86" t="s">
        <v>39</v>
      </c>
      <c r="AU35" s="86" t="s">
        <v>223</v>
      </c>
      <c r="AV35" s="86"/>
      <c r="AW35" s="86"/>
      <c r="AX35" s="87" t="s">
        <v>39</v>
      </c>
      <c r="AY35" s="85"/>
      <c r="AZ35" s="86"/>
      <c r="BA35" s="88"/>
      <c r="BB35" s="226"/>
      <c r="BC35" s="227"/>
      <c r="BD35" s="228"/>
      <c r="BE35" s="229"/>
      <c r="BF35" s="238"/>
      <c r="BG35" s="239"/>
      <c r="BH35" s="239"/>
      <c r="BI35" s="239"/>
      <c r="BJ35" s="240"/>
    </row>
    <row r="36" spans="2:62" ht="20.25" customHeight="1">
      <c r="B36" s="310"/>
      <c r="C36" s="171"/>
      <c r="D36" s="172"/>
      <c r="E36" s="130"/>
      <c r="F36" s="131" t="str">
        <f>C35</f>
        <v>訪問介護員</v>
      </c>
      <c r="G36" s="130"/>
      <c r="H36" s="131" t="str">
        <f>I35</f>
        <v>A</v>
      </c>
      <c r="I36" s="232"/>
      <c r="J36" s="233"/>
      <c r="K36" s="236"/>
      <c r="L36" s="237"/>
      <c r="M36" s="237"/>
      <c r="N36" s="172"/>
      <c r="O36" s="262"/>
      <c r="P36" s="263"/>
      <c r="Q36" s="263"/>
      <c r="R36" s="263"/>
      <c r="S36" s="264"/>
      <c r="T36" s="148" t="s">
        <v>180</v>
      </c>
      <c r="U36" s="99"/>
      <c r="V36" s="149"/>
      <c r="W36" s="135">
        <f>IF(W35="","",VLOOKUP(W35,【記載例1】!$C$6:$L$47,10,FALSE))</f>
        <v>8</v>
      </c>
      <c r="X36" s="136">
        <f>IF(X35="","",VLOOKUP(X35,【記載例1】!$C$6:$L$47,10,FALSE))</f>
        <v>8</v>
      </c>
      <c r="Y36" s="136">
        <f>IF(Y35="","",VLOOKUP(Y35,【記載例1】!$C$6:$L$47,10,FALSE))</f>
        <v>8</v>
      </c>
      <c r="Z36" s="136">
        <f>IF(Z35="","",VLOOKUP(Z35,【記載例1】!$C$6:$L$47,10,FALSE))</f>
        <v>8</v>
      </c>
      <c r="AA36" s="136" t="str">
        <f>IF(AA35="","",VLOOKUP(AA35,【記載例1】!$C$6:$L$47,10,FALSE))</f>
        <v/>
      </c>
      <c r="AB36" s="136" t="str">
        <f>IF(AB35="","",VLOOKUP(AB35,【記載例1】!$C$6:$L$47,10,FALSE))</f>
        <v/>
      </c>
      <c r="AC36" s="137">
        <f>IF(AC35="","",VLOOKUP(AC35,【記載例1】!$C$6:$L$47,10,FALSE))</f>
        <v>8</v>
      </c>
      <c r="AD36" s="135">
        <f>IF(AD35="","",VLOOKUP(AD35,【記載例1】!$C$6:$L$47,10,FALSE))</f>
        <v>8</v>
      </c>
      <c r="AE36" s="136">
        <f>IF(AE35="","",VLOOKUP(AE35,【記載例1】!$C$6:$L$47,10,FALSE))</f>
        <v>8</v>
      </c>
      <c r="AF36" s="136">
        <f>IF(AF35="","",VLOOKUP(AF35,【記載例1】!$C$6:$L$47,10,FALSE))</f>
        <v>8</v>
      </c>
      <c r="AG36" s="136">
        <f>IF(AG35="","",VLOOKUP(AG35,【記載例1】!$C$6:$L$47,10,FALSE))</f>
        <v>8</v>
      </c>
      <c r="AH36" s="136" t="str">
        <f>IF(AH35="","",VLOOKUP(AH35,【記載例1】!$C$6:$L$47,10,FALSE))</f>
        <v/>
      </c>
      <c r="AI36" s="136" t="str">
        <f>IF(AI35="","",VLOOKUP(AI35,【記載例1】!$C$6:$L$47,10,FALSE))</f>
        <v/>
      </c>
      <c r="AJ36" s="137">
        <f>IF(AJ35="","",VLOOKUP(AJ35,【記載例1】!$C$6:$L$47,10,FALSE))</f>
        <v>8</v>
      </c>
      <c r="AK36" s="135">
        <f>IF(AK35="","",VLOOKUP(AK35,【記載例1】!$C$6:$L$47,10,FALSE))</f>
        <v>8</v>
      </c>
      <c r="AL36" s="136">
        <f>IF(AL35="","",VLOOKUP(AL35,【記載例1】!$C$6:$L$47,10,FALSE))</f>
        <v>8</v>
      </c>
      <c r="AM36" s="136">
        <f>IF(AM35="","",VLOOKUP(AM35,【記載例1】!$C$6:$L$47,10,FALSE))</f>
        <v>8</v>
      </c>
      <c r="AN36" s="136">
        <f>IF(AN35="","",VLOOKUP(AN35,【記載例1】!$C$6:$L$47,10,FALSE))</f>
        <v>8</v>
      </c>
      <c r="AO36" s="136" t="str">
        <f>IF(AO35="","",VLOOKUP(AO35,【記載例1】!$C$6:$L$47,10,FALSE))</f>
        <v/>
      </c>
      <c r="AP36" s="136" t="str">
        <f>IF(AP35="","",VLOOKUP(AP35,【記載例1】!$C$6:$L$47,10,FALSE))</f>
        <v/>
      </c>
      <c r="AQ36" s="137">
        <f>IF(AQ35="","",VLOOKUP(AQ35,【記載例1】!$C$6:$L$47,10,FALSE))</f>
        <v>8</v>
      </c>
      <c r="AR36" s="135">
        <f>IF(AR35="","",VLOOKUP(AR35,【記載例1】!$C$6:$L$47,10,FALSE))</f>
        <v>8</v>
      </c>
      <c r="AS36" s="136">
        <f>IF(AS35="","",VLOOKUP(AS35,【記載例1】!$C$6:$L$47,10,FALSE))</f>
        <v>8</v>
      </c>
      <c r="AT36" s="136">
        <f>IF(AT35="","",VLOOKUP(AT35,【記載例1】!$C$6:$L$47,10,FALSE))</f>
        <v>8</v>
      </c>
      <c r="AU36" s="136">
        <f>IF(AU35="","",VLOOKUP(AU35,【記載例1】!$C$6:$L$47,10,FALSE))</f>
        <v>8</v>
      </c>
      <c r="AV36" s="136" t="str">
        <f>IF(AV35="","",VLOOKUP(AV35,【記載例1】!$C$6:$L$47,10,FALSE))</f>
        <v/>
      </c>
      <c r="AW36" s="136" t="str">
        <f>IF(AW35="","",VLOOKUP(AW35,【記載例1】!$C$6:$L$47,10,FALSE))</f>
        <v/>
      </c>
      <c r="AX36" s="137">
        <f>IF(AX35="","",VLOOKUP(AX35,【記載例1】!$C$6:$L$47,10,FALSE))</f>
        <v>8</v>
      </c>
      <c r="AY36" s="135" t="str">
        <f>IF(AY35="","",VLOOKUP(AY35,【記載例1】!$C$6:$L$47,10,FALSE))</f>
        <v/>
      </c>
      <c r="AZ36" s="136" t="str">
        <f>IF(AZ35="","",VLOOKUP(AZ35,【記載例1】!$C$6:$L$47,10,FALSE))</f>
        <v/>
      </c>
      <c r="BA36" s="136" t="str">
        <f>IF(BA35="","",VLOOKUP(BA35,【記載例1】!$C$6:$L$47,10,FALSE))</f>
        <v/>
      </c>
      <c r="BB36" s="244">
        <f>IF($BE$3="４週",SUM(W36:AX36),IF($BE$3="暦月",SUM(W36:BA36),""))</f>
        <v>160</v>
      </c>
      <c r="BC36" s="245"/>
      <c r="BD36" s="246">
        <f>IF($BE$3="４週",BB36/4,IF($BE$3="暦月",(BB36/($BE$8/7)),""))</f>
        <v>40</v>
      </c>
      <c r="BE36" s="245"/>
      <c r="BF36" s="241"/>
      <c r="BG36" s="242"/>
      <c r="BH36" s="242"/>
      <c r="BI36" s="242"/>
      <c r="BJ36" s="243"/>
    </row>
    <row r="37" spans="2:62" ht="20.25" customHeight="1">
      <c r="B37" s="309">
        <f>B35+1</f>
        <v>12</v>
      </c>
      <c r="C37" s="173" t="s">
        <v>212</v>
      </c>
      <c r="D37" s="174"/>
      <c r="E37" s="130"/>
      <c r="F37" s="131"/>
      <c r="G37" s="130"/>
      <c r="H37" s="131"/>
      <c r="I37" s="230" t="s">
        <v>88</v>
      </c>
      <c r="J37" s="231"/>
      <c r="K37" s="234" t="s">
        <v>89</v>
      </c>
      <c r="L37" s="235"/>
      <c r="M37" s="235"/>
      <c r="N37" s="174"/>
      <c r="O37" s="262" t="s">
        <v>132</v>
      </c>
      <c r="P37" s="263"/>
      <c r="Q37" s="263"/>
      <c r="R37" s="263"/>
      <c r="S37" s="264"/>
      <c r="T37" s="147" t="s">
        <v>18</v>
      </c>
      <c r="V37" s="98"/>
      <c r="W37" s="85" t="s">
        <v>40</v>
      </c>
      <c r="X37" s="86" t="s">
        <v>40</v>
      </c>
      <c r="Y37" s="86" t="s">
        <v>40</v>
      </c>
      <c r="Z37" s="86" t="s">
        <v>40</v>
      </c>
      <c r="AA37" s="86"/>
      <c r="AB37" s="86"/>
      <c r="AC37" s="87" t="s">
        <v>224</v>
      </c>
      <c r="AD37" s="85" t="s">
        <v>224</v>
      </c>
      <c r="AE37" s="86" t="s">
        <v>40</v>
      </c>
      <c r="AF37" s="86" t="s">
        <v>40</v>
      </c>
      <c r="AG37" s="86" t="s">
        <v>40</v>
      </c>
      <c r="AH37" s="86"/>
      <c r="AI37" s="86"/>
      <c r="AJ37" s="87" t="s">
        <v>40</v>
      </c>
      <c r="AK37" s="85" t="s">
        <v>40</v>
      </c>
      <c r="AL37" s="86" t="s">
        <v>224</v>
      </c>
      <c r="AM37" s="86" t="s">
        <v>40</v>
      </c>
      <c r="AN37" s="86" t="s">
        <v>40</v>
      </c>
      <c r="AO37" s="86"/>
      <c r="AP37" s="86"/>
      <c r="AQ37" s="87" t="s">
        <v>224</v>
      </c>
      <c r="AR37" s="85" t="s">
        <v>40</v>
      </c>
      <c r="AS37" s="86" t="s">
        <v>224</v>
      </c>
      <c r="AT37" s="86" t="s">
        <v>224</v>
      </c>
      <c r="AU37" s="86" t="s">
        <v>40</v>
      </c>
      <c r="AV37" s="86"/>
      <c r="AW37" s="86"/>
      <c r="AX37" s="87" t="s">
        <v>40</v>
      </c>
      <c r="AY37" s="85"/>
      <c r="AZ37" s="86"/>
      <c r="BA37" s="88"/>
      <c r="BB37" s="226"/>
      <c r="BC37" s="227"/>
      <c r="BD37" s="228"/>
      <c r="BE37" s="229"/>
      <c r="BF37" s="238"/>
      <c r="BG37" s="239"/>
      <c r="BH37" s="239"/>
      <c r="BI37" s="239"/>
      <c r="BJ37" s="240"/>
    </row>
    <row r="38" spans="2:62" ht="20.25" customHeight="1">
      <c r="B38" s="310"/>
      <c r="C38" s="171"/>
      <c r="D38" s="172"/>
      <c r="E38" s="130"/>
      <c r="F38" s="131" t="str">
        <f>C37</f>
        <v>訪問介護員</v>
      </c>
      <c r="G38" s="130"/>
      <c r="H38" s="131" t="str">
        <f>I37</f>
        <v>A</v>
      </c>
      <c r="I38" s="232"/>
      <c r="J38" s="233"/>
      <c r="K38" s="236"/>
      <c r="L38" s="237"/>
      <c r="M38" s="237"/>
      <c r="N38" s="172"/>
      <c r="O38" s="262"/>
      <c r="P38" s="263"/>
      <c r="Q38" s="263"/>
      <c r="R38" s="263"/>
      <c r="S38" s="264"/>
      <c r="T38" s="148" t="s">
        <v>180</v>
      </c>
      <c r="U38" s="99"/>
      <c r="V38" s="149"/>
      <c r="W38" s="135">
        <f>IF(W37="","",VLOOKUP(W37,【記載例1】!$C$6:$L$47,10,FALSE))</f>
        <v>8.0000000000000018</v>
      </c>
      <c r="X38" s="136">
        <f>IF(X37="","",VLOOKUP(X37,【記載例1】!$C$6:$L$47,10,FALSE))</f>
        <v>8.0000000000000018</v>
      </c>
      <c r="Y38" s="136">
        <f>IF(Y37="","",VLOOKUP(Y37,【記載例1】!$C$6:$L$47,10,FALSE))</f>
        <v>8.0000000000000018</v>
      </c>
      <c r="Z38" s="136">
        <f>IF(Z37="","",VLOOKUP(Z37,【記載例1】!$C$6:$L$47,10,FALSE))</f>
        <v>8.0000000000000018</v>
      </c>
      <c r="AA38" s="136" t="str">
        <f>IF(AA37="","",VLOOKUP(AA37,【記載例1】!$C$6:$L$47,10,FALSE))</f>
        <v/>
      </c>
      <c r="AB38" s="136" t="str">
        <f>IF(AB37="","",VLOOKUP(AB37,【記載例1】!$C$6:$L$47,10,FALSE))</f>
        <v/>
      </c>
      <c r="AC38" s="137">
        <f>IF(AC37="","",VLOOKUP(AC37,【記載例1】!$C$6:$L$47,10,FALSE))</f>
        <v>8.0000000000000018</v>
      </c>
      <c r="AD38" s="135">
        <f>IF(AD37="","",VLOOKUP(AD37,【記載例1】!$C$6:$L$47,10,FALSE))</f>
        <v>8.0000000000000018</v>
      </c>
      <c r="AE38" s="136">
        <f>IF(AE37="","",VLOOKUP(AE37,【記載例1】!$C$6:$L$47,10,FALSE))</f>
        <v>8.0000000000000018</v>
      </c>
      <c r="AF38" s="136">
        <f>IF(AF37="","",VLOOKUP(AF37,【記載例1】!$C$6:$L$47,10,FALSE))</f>
        <v>8.0000000000000018</v>
      </c>
      <c r="AG38" s="136">
        <f>IF(AG37="","",VLOOKUP(AG37,【記載例1】!$C$6:$L$47,10,FALSE))</f>
        <v>8.0000000000000018</v>
      </c>
      <c r="AH38" s="136" t="str">
        <f>IF(AH37="","",VLOOKUP(AH37,【記載例1】!$C$6:$L$47,10,FALSE))</f>
        <v/>
      </c>
      <c r="AI38" s="136" t="str">
        <f>IF(AI37="","",VLOOKUP(AI37,【記載例1】!$C$6:$L$47,10,FALSE))</f>
        <v/>
      </c>
      <c r="AJ38" s="137">
        <f>IF(AJ37="","",VLOOKUP(AJ37,【記載例1】!$C$6:$L$47,10,FALSE))</f>
        <v>8.0000000000000018</v>
      </c>
      <c r="AK38" s="135">
        <f>IF(AK37="","",VLOOKUP(AK37,【記載例1】!$C$6:$L$47,10,FALSE))</f>
        <v>8.0000000000000018</v>
      </c>
      <c r="AL38" s="136">
        <f>IF(AL37="","",VLOOKUP(AL37,【記載例1】!$C$6:$L$47,10,FALSE))</f>
        <v>8.0000000000000018</v>
      </c>
      <c r="AM38" s="136">
        <f>IF(AM37="","",VLOOKUP(AM37,【記載例1】!$C$6:$L$47,10,FALSE))</f>
        <v>8.0000000000000018</v>
      </c>
      <c r="AN38" s="136">
        <f>IF(AN37="","",VLOOKUP(AN37,【記載例1】!$C$6:$L$47,10,FALSE))</f>
        <v>8.0000000000000018</v>
      </c>
      <c r="AO38" s="136" t="str">
        <f>IF(AO37="","",VLOOKUP(AO37,【記載例1】!$C$6:$L$47,10,FALSE))</f>
        <v/>
      </c>
      <c r="AP38" s="136" t="str">
        <f>IF(AP37="","",VLOOKUP(AP37,【記載例1】!$C$6:$L$47,10,FALSE))</f>
        <v/>
      </c>
      <c r="AQ38" s="137">
        <f>IF(AQ37="","",VLOOKUP(AQ37,【記載例1】!$C$6:$L$47,10,FALSE))</f>
        <v>8.0000000000000018</v>
      </c>
      <c r="AR38" s="135">
        <f>IF(AR37="","",VLOOKUP(AR37,【記載例1】!$C$6:$L$47,10,FALSE))</f>
        <v>8.0000000000000018</v>
      </c>
      <c r="AS38" s="136">
        <f>IF(AS37="","",VLOOKUP(AS37,【記載例1】!$C$6:$L$47,10,FALSE))</f>
        <v>8.0000000000000018</v>
      </c>
      <c r="AT38" s="136">
        <f>IF(AT37="","",VLOOKUP(AT37,【記載例1】!$C$6:$L$47,10,FALSE))</f>
        <v>8.0000000000000018</v>
      </c>
      <c r="AU38" s="136">
        <f>IF(AU37="","",VLOOKUP(AU37,【記載例1】!$C$6:$L$47,10,FALSE))</f>
        <v>8.0000000000000018</v>
      </c>
      <c r="AV38" s="136" t="str">
        <f>IF(AV37="","",VLOOKUP(AV37,【記載例1】!$C$6:$L$47,10,FALSE))</f>
        <v/>
      </c>
      <c r="AW38" s="136" t="str">
        <f>IF(AW37="","",VLOOKUP(AW37,【記載例1】!$C$6:$L$47,10,FALSE))</f>
        <v/>
      </c>
      <c r="AX38" s="137">
        <f>IF(AX37="","",VLOOKUP(AX37,【記載例1】!$C$6:$L$47,10,FALSE))</f>
        <v>8.0000000000000018</v>
      </c>
      <c r="AY38" s="135" t="str">
        <f>IF(AY37="","",VLOOKUP(AY37,【記載例1】!$C$6:$L$47,10,FALSE))</f>
        <v/>
      </c>
      <c r="AZ38" s="136" t="str">
        <f>IF(AZ37="","",VLOOKUP(AZ37,【記載例1】!$C$6:$L$47,10,FALSE))</f>
        <v/>
      </c>
      <c r="BA38" s="136" t="str">
        <f>IF(BA37="","",VLOOKUP(BA37,【記載例1】!$C$6:$L$47,10,FALSE))</f>
        <v/>
      </c>
      <c r="BB38" s="244">
        <f>IF($BE$3="４週",SUM(W38:AX38),IF($BE$3="暦月",SUM(W38:BA38),""))</f>
        <v>160.00000000000003</v>
      </c>
      <c r="BC38" s="245"/>
      <c r="BD38" s="246">
        <f>IF($BE$3="４週",BB38/4,IF($BE$3="暦月",(BB38/($BE$8/7)),""))</f>
        <v>40.000000000000007</v>
      </c>
      <c r="BE38" s="245"/>
      <c r="BF38" s="241"/>
      <c r="BG38" s="242"/>
      <c r="BH38" s="242"/>
      <c r="BI38" s="242"/>
      <c r="BJ38" s="243"/>
    </row>
    <row r="39" spans="2:62" ht="20.25" customHeight="1">
      <c r="B39" s="309">
        <f>B37+1</f>
        <v>13</v>
      </c>
      <c r="C39" s="173" t="s">
        <v>212</v>
      </c>
      <c r="D39" s="174"/>
      <c r="E39" s="130"/>
      <c r="F39" s="131"/>
      <c r="G39" s="130"/>
      <c r="H39" s="131"/>
      <c r="I39" s="230" t="s">
        <v>88</v>
      </c>
      <c r="J39" s="231"/>
      <c r="K39" s="234" t="s">
        <v>89</v>
      </c>
      <c r="L39" s="235"/>
      <c r="M39" s="235"/>
      <c r="N39" s="174"/>
      <c r="O39" s="262" t="s">
        <v>133</v>
      </c>
      <c r="P39" s="263"/>
      <c r="Q39" s="263"/>
      <c r="R39" s="263"/>
      <c r="S39" s="264"/>
      <c r="T39" s="147" t="s">
        <v>18</v>
      </c>
      <c r="V39" s="98"/>
      <c r="W39" s="85" t="s">
        <v>41</v>
      </c>
      <c r="X39" s="86" t="s">
        <v>41</v>
      </c>
      <c r="Y39" s="86" t="s">
        <v>41</v>
      </c>
      <c r="Z39" s="86" t="s">
        <v>225</v>
      </c>
      <c r="AA39" s="86"/>
      <c r="AB39" s="86"/>
      <c r="AC39" s="87" t="s">
        <v>41</v>
      </c>
      <c r="AD39" s="85" t="s">
        <v>41</v>
      </c>
      <c r="AE39" s="86" t="s">
        <v>41</v>
      </c>
      <c r="AF39" s="86" t="s">
        <v>41</v>
      </c>
      <c r="AG39" s="86" t="s">
        <v>225</v>
      </c>
      <c r="AH39" s="86"/>
      <c r="AI39" s="86"/>
      <c r="AJ39" s="87" t="s">
        <v>41</v>
      </c>
      <c r="AK39" s="85" t="s">
        <v>41</v>
      </c>
      <c r="AL39" s="86" t="s">
        <v>41</v>
      </c>
      <c r="AM39" s="86" t="s">
        <v>41</v>
      </c>
      <c r="AN39" s="86" t="s">
        <v>225</v>
      </c>
      <c r="AO39" s="86"/>
      <c r="AP39" s="86"/>
      <c r="AQ39" s="87" t="s">
        <v>41</v>
      </c>
      <c r="AR39" s="85" t="s">
        <v>41</v>
      </c>
      <c r="AS39" s="86" t="s">
        <v>41</v>
      </c>
      <c r="AT39" s="86" t="s">
        <v>41</v>
      </c>
      <c r="AU39" s="86" t="s">
        <v>225</v>
      </c>
      <c r="AV39" s="86"/>
      <c r="AW39" s="86"/>
      <c r="AX39" s="87" t="s">
        <v>41</v>
      </c>
      <c r="AY39" s="85"/>
      <c r="AZ39" s="86"/>
      <c r="BA39" s="88"/>
      <c r="BB39" s="226"/>
      <c r="BC39" s="227"/>
      <c r="BD39" s="228"/>
      <c r="BE39" s="229"/>
      <c r="BF39" s="238"/>
      <c r="BG39" s="239"/>
      <c r="BH39" s="239"/>
      <c r="BI39" s="239"/>
      <c r="BJ39" s="240"/>
    </row>
    <row r="40" spans="2:62" ht="20.25" customHeight="1">
      <c r="B40" s="310"/>
      <c r="C40" s="171"/>
      <c r="D40" s="172"/>
      <c r="E40" s="130"/>
      <c r="F40" s="131" t="str">
        <f>C39</f>
        <v>訪問介護員</v>
      </c>
      <c r="G40" s="130"/>
      <c r="H40" s="131" t="str">
        <f>I39</f>
        <v>A</v>
      </c>
      <c r="I40" s="232"/>
      <c r="J40" s="233"/>
      <c r="K40" s="236"/>
      <c r="L40" s="237"/>
      <c r="M40" s="237"/>
      <c r="N40" s="172"/>
      <c r="O40" s="262"/>
      <c r="P40" s="263"/>
      <c r="Q40" s="263"/>
      <c r="R40" s="263"/>
      <c r="S40" s="264"/>
      <c r="T40" s="148" t="s">
        <v>180</v>
      </c>
      <c r="U40" s="99"/>
      <c r="V40" s="149"/>
      <c r="W40" s="135">
        <f>IF(W39="","",VLOOKUP(W39,【記載例1】!$C$6:$L$47,10,FALSE))</f>
        <v>8</v>
      </c>
      <c r="X40" s="136">
        <f>IF(X39="","",VLOOKUP(X39,【記載例1】!$C$6:$L$47,10,FALSE))</f>
        <v>8</v>
      </c>
      <c r="Y40" s="136">
        <f>IF(Y39="","",VLOOKUP(Y39,【記載例1】!$C$6:$L$47,10,FALSE))</f>
        <v>8</v>
      </c>
      <c r="Z40" s="136">
        <f>IF(Z39="","",VLOOKUP(Z39,【記載例1】!$C$6:$L$47,10,FALSE))</f>
        <v>8</v>
      </c>
      <c r="AA40" s="136" t="str">
        <f>IF(AA39="","",VLOOKUP(AA39,【記載例1】!$C$6:$L$47,10,FALSE))</f>
        <v/>
      </c>
      <c r="AB40" s="136" t="str">
        <f>IF(AB39="","",VLOOKUP(AB39,【記載例1】!$C$6:$L$47,10,FALSE))</f>
        <v/>
      </c>
      <c r="AC40" s="137">
        <f>IF(AC39="","",VLOOKUP(AC39,【記載例1】!$C$6:$L$47,10,FALSE))</f>
        <v>8</v>
      </c>
      <c r="AD40" s="135">
        <f>IF(AD39="","",VLOOKUP(AD39,【記載例1】!$C$6:$L$47,10,FALSE))</f>
        <v>8</v>
      </c>
      <c r="AE40" s="136">
        <f>IF(AE39="","",VLOOKUP(AE39,【記載例1】!$C$6:$L$47,10,FALSE))</f>
        <v>8</v>
      </c>
      <c r="AF40" s="136">
        <f>IF(AF39="","",VLOOKUP(AF39,【記載例1】!$C$6:$L$47,10,FALSE))</f>
        <v>8</v>
      </c>
      <c r="AG40" s="136">
        <f>IF(AG39="","",VLOOKUP(AG39,【記載例1】!$C$6:$L$47,10,FALSE))</f>
        <v>8</v>
      </c>
      <c r="AH40" s="136" t="str">
        <f>IF(AH39="","",VLOOKUP(AH39,【記載例1】!$C$6:$L$47,10,FALSE))</f>
        <v/>
      </c>
      <c r="AI40" s="136" t="str">
        <f>IF(AI39="","",VLOOKUP(AI39,【記載例1】!$C$6:$L$47,10,FALSE))</f>
        <v/>
      </c>
      <c r="AJ40" s="137">
        <f>IF(AJ39="","",VLOOKUP(AJ39,【記載例1】!$C$6:$L$47,10,FALSE))</f>
        <v>8</v>
      </c>
      <c r="AK40" s="135">
        <f>IF(AK39="","",VLOOKUP(AK39,【記載例1】!$C$6:$L$47,10,FALSE))</f>
        <v>8</v>
      </c>
      <c r="AL40" s="136">
        <f>IF(AL39="","",VLOOKUP(AL39,【記載例1】!$C$6:$L$47,10,FALSE))</f>
        <v>8</v>
      </c>
      <c r="AM40" s="136">
        <f>IF(AM39="","",VLOOKUP(AM39,【記載例1】!$C$6:$L$47,10,FALSE))</f>
        <v>8</v>
      </c>
      <c r="AN40" s="136">
        <f>IF(AN39="","",VLOOKUP(AN39,【記載例1】!$C$6:$L$47,10,FALSE))</f>
        <v>8</v>
      </c>
      <c r="AO40" s="136" t="str">
        <f>IF(AO39="","",VLOOKUP(AO39,【記載例1】!$C$6:$L$47,10,FALSE))</f>
        <v/>
      </c>
      <c r="AP40" s="136" t="str">
        <f>IF(AP39="","",VLOOKUP(AP39,【記載例1】!$C$6:$L$47,10,FALSE))</f>
        <v/>
      </c>
      <c r="AQ40" s="137">
        <f>IF(AQ39="","",VLOOKUP(AQ39,【記載例1】!$C$6:$L$47,10,FALSE))</f>
        <v>8</v>
      </c>
      <c r="AR40" s="135">
        <f>IF(AR39="","",VLOOKUP(AR39,【記載例1】!$C$6:$L$47,10,FALSE))</f>
        <v>8</v>
      </c>
      <c r="AS40" s="136">
        <f>IF(AS39="","",VLOOKUP(AS39,【記載例1】!$C$6:$L$47,10,FALSE))</f>
        <v>8</v>
      </c>
      <c r="AT40" s="136">
        <f>IF(AT39="","",VLOOKUP(AT39,【記載例1】!$C$6:$L$47,10,FALSE))</f>
        <v>8</v>
      </c>
      <c r="AU40" s="136">
        <f>IF(AU39="","",VLOOKUP(AU39,【記載例1】!$C$6:$L$47,10,FALSE))</f>
        <v>8</v>
      </c>
      <c r="AV40" s="136" t="str">
        <f>IF(AV39="","",VLOOKUP(AV39,【記載例1】!$C$6:$L$47,10,FALSE))</f>
        <v/>
      </c>
      <c r="AW40" s="136" t="str">
        <f>IF(AW39="","",VLOOKUP(AW39,【記載例1】!$C$6:$L$47,10,FALSE))</f>
        <v/>
      </c>
      <c r="AX40" s="137">
        <f>IF(AX39="","",VLOOKUP(AX39,【記載例1】!$C$6:$L$47,10,FALSE))</f>
        <v>8</v>
      </c>
      <c r="AY40" s="135" t="str">
        <f>IF(AY39="","",VLOOKUP(AY39,【記載例1】!$C$6:$L$47,10,FALSE))</f>
        <v/>
      </c>
      <c r="AZ40" s="136" t="str">
        <f>IF(AZ39="","",VLOOKUP(AZ39,【記載例1】!$C$6:$L$47,10,FALSE))</f>
        <v/>
      </c>
      <c r="BA40" s="136" t="str">
        <f>IF(BA39="","",VLOOKUP(BA39,【記載例1】!$C$6:$L$47,10,FALSE))</f>
        <v/>
      </c>
      <c r="BB40" s="244">
        <f>IF($BE$3="４週",SUM(W40:AX40),IF($BE$3="暦月",SUM(W40:BA40),""))</f>
        <v>160</v>
      </c>
      <c r="BC40" s="245"/>
      <c r="BD40" s="246">
        <f>IF($BE$3="４週",BB40/4,IF($BE$3="暦月",(BB40/($BE$8/7)),""))</f>
        <v>40</v>
      </c>
      <c r="BE40" s="245"/>
      <c r="BF40" s="241"/>
      <c r="BG40" s="242"/>
      <c r="BH40" s="242"/>
      <c r="BI40" s="242"/>
      <c r="BJ40" s="243"/>
    </row>
    <row r="41" spans="2:62" ht="20.25" customHeight="1">
      <c r="B41" s="309">
        <f>B39+1</f>
        <v>14</v>
      </c>
      <c r="C41" s="173" t="s">
        <v>212</v>
      </c>
      <c r="D41" s="174"/>
      <c r="E41" s="130"/>
      <c r="F41" s="131"/>
      <c r="G41" s="130"/>
      <c r="H41" s="131"/>
      <c r="I41" s="230" t="s">
        <v>88</v>
      </c>
      <c r="J41" s="231"/>
      <c r="K41" s="234" t="s">
        <v>89</v>
      </c>
      <c r="L41" s="235"/>
      <c r="M41" s="235"/>
      <c r="N41" s="174"/>
      <c r="O41" s="262" t="s">
        <v>134</v>
      </c>
      <c r="P41" s="263"/>
      <c r="Q41" s="263"/>
      <c r="R41" s="263"/>
      <c r="S41" s="264"/>
      <c r="T41" s="147" t="s">
        <v>18</v>
      </c>
      <c r="V41" s="98"/>
      <c r="W41" s="85" t="s">
        <v>39</v>
      </c>
      <c r="X41" s="86" t="s">
        <v>223</v>
      </c>
      <c r="Y41" s="86"/>
      <c r="Z41" s="86"/>
      <c r="AA41" s="86" t="s">
        <v>223</v>
      </c>
      <c r="AB41" s="86" t="s">
        <v>39</v>
      </c>
      <c r="AC41" s="87" t="s">
        <v>223</v>
      </c>
      <c r="AD41" s="85" t="s">
        <v>39</v>
      </c>
      <c r="AE41" s="86" t="s">
        <v>223</v>
      </c>
      <c r="AF41" s="86"/>
      <c r="AG41" s="86"/>
      <c r="AH41" s="86" t="s">
        <v>223</v>
      </c>
      <c r="AI41" s="86" t="s">
        <v>39</v>
      </c>
      <c r="AJ41" s="87" t="s">
        <v>223</v>
      </c>
      <c r="AK41" s="85" t="s">
        <v>39</v>
      </c>
      <c r="AL41" s="86" t="s">
        <v>223</v>
      </c>
      <c r="AM41" s="86"/>
      <c r="AN41" s="86"/>
      <c r="AO41" s="86" t="s">
        <v>223</v>
      </c>
      <c r="AP41" s="86" t="s">
        <v>39</v>
      </c>
      <c r="AQ41" s="87" t="s">
        <v>223</v>
      </c>
      <c r="AR41" s="85" t="s">
        <v>39</v>
      </c>
      <c r="AS41" s="86" t="s">
        <v>223</v>
      </c>
      <c r="AT41" s="86"/>
      <c r="AU41" s="86"/>
      <c r="AV41" s="86" t="s">
        <v>223</v>
      </c>
      <c r="AW41" s="86" t="s">
        <v>39</v>
      </c>
      <c r="AX41" s="87" t="s">
        <v>223</v>
      </c>
      <c r="AY41" s="85"/>
      <c r="AZ41" s="86"/>
      <c r="BA41" s="88"/>
      <c r="BB41" s="226"/>
      <c r="BC41" s="227"/>
      <c r="BD41" s="228"/>
      <c r="BE41" s="229"/>
      <c r="BF41" s="238"/>
      <c r="BG41" s="239"/>
      <c r="BH41" s="239"/>
      <c r="BI41" s="239"/>
      <c r="BJ41" s="240"/>
    </row>
    <row r="42" spans="2:62" ht="20.25" customHeight="1">
      <c r="B42" s="310"/>
      <c r="C42" s="171"/>
      <c r="D42" s="172"/>
      <c r="E42" s="130"/>
      <c r="F42" s="131" t="str">
        <f>C41</f>
        <v>訪問介護員</v>
      </c>
      <c r="G42" s="130"/>
      <c r="H42" s="131" t="str">
        <f>I41</f>
        <v>A</v>
      </c>
      <c r="I42" s="232"/>
      <c r="J42" s="233"/>
      <c r="K42" s="236"/>
      <c r="L42" s="237"/>
      <c r="M42" s="237"/>
      <c r="N42" s="172"/>
      <c r="O42" s="262"/>
      <c r="P42" s="263"/>
      <c r="Q42" s="263"/>
      <c r="R42" s="263"/>
      <c r="S42" s="264"/>
      <c r="T42" s="148" t="s">
        <v>180</v>
      </c>
      <c r="U42" s="99"/>
      <c r="V42" s="149"/>
      <c r="W42" s="135">
        <f>IF(W41="","",VLOOKUP(W41,【記載例1】!$C$6:$L$47,10,FALSE))</f>
        <v>8</v>
      </c>
      <c r="X42" s="136">
        <f>IF(X41="","",VLOOKUP(X41,【記載例1】!$C$6:$L$47,10,FALSE))</f>
        <v>8</v>
      </c>
      <c r="Y42" s="136" t="str">
        <f>IF(Y41="","",VLOOKUP(Y41,【記載例1】!$C$6:$L$47,10,FALSE))</f>
        <v/>
      </c>
      <c r="Z42" s="136" t="str">
        <f>IF(Z41="","",VLOOKUP(Z41,【記載例1】!$C$6:$L$47,10,FALSE))</f>
        <v/>
      </c>
      <c r="AA42" s="136">
        <f>IF(AA41="","",VLOOKUP(AA41,【記載例1】!$C$6:$L$47,10,FALSE))</f>
        <v>8</v>
      </c>
      <c r="AB42" s="136">
        <f>IF(AB41="","",VLOOKUP(AB41,【記載例1】!$C$6:$L$47,10,FALSE))</f>
        <v>8</v>
      </c>
      <c r="AC42" s="137">
        <f>IF(AC41="","",VLOOKUP(AC41,【記載例1】!$C$6:$L$47,10,FALSE))</f>
        <v>8</v>
      </c>
      <c r="AD42" s="135">
        <f>IF(AD41="","",VLOOKUP(AD41,【記載例1】!$C$6:$L$47,10,FALSE))</f>
        <v>8</v>
      </c>
      <c r="AE42" s="136">
        <f>IF(AE41="","",VLOOKUP(AE41,【記載例1】!$C$6:$L$47,10,FALSE))</f>
        <v>8</v>
      </c>
      <c r="AF42" s="136" t="str">
        <f>IF(AF41="","",VLOOKUP(AF41,【記載例1】!$C$6:$L$47,10,FALSE))</f>
        <v/>
      </c>
      <c r="AG42" s="136" t="str">
        <f>IF(AG41="","",VLOOKUP(AG41,【記載例1】!$C$6:$L$47,10,FALSE))</f>
        <v/>
      </c>
      <c r="AH42" s="136">
        <f>IF(AH41="","",VLOOKUP(AH41,【記載例1】!$C$6:$L$47,10,FALSE))</f>
        <v>8</v>
      </c>
      <c r="AI42" s="136">
        <f>IF(AI41="","",VLOOKUP(AI41,【記載例1】!$C$6:$L$47,10,FALSE))</f>
        <v>8</v>
      </c>
      <c r="AJ42" s="137">
        <f>IF(AJ41="","",VLOOKUP(AJ41,【記載例1】!$C$6:$L$47,10,FALSE))</f>
        <v>8</v>
      </c>
      <c r="AK42" s="135">
        <f>IF(AK41="","",VLOOKUP(AK41,【記載例1】!$C$6:$L$47,10,FALSE))</f>
        <v>8</v>
      </c>
      <c r="AL42" s="136">
        <f>IF(AL41="","",VLOOKUP(AL41,【記載例1】!$C$6:$L$47,10,FALSE))</f>
        <v>8</v>
      </c>
      <c r="AM42" s="136" t="str">
        <f>IF(AM41="","",VLOOKUP(AM41,【記載例1】!$C$6:$L$47,10,FALSE))</f>
        <v/>
      </c>
      <c r="AN42" s="136" t="str">
        <f>IF(AN41="","",VLOOKUP(AN41,【記載例1】!$C$6:$L$47,10,FALSE))</f>
        <v/>
      </c>
      <c r="AO42" s="136">
        <f>IF(AO41="","",VLOOKUP(AO41,【記載例1】!$C$6:$L$47,10,FALSE))</f>
        <v>8</v>
      </c>
      <c r="AP42" s="136">
        <f>IF(AP41="","",VLOOKUP(AP41,【記載例1】!$C$6:$L$47,10,FALSE))</f>
        <v>8</v>
      </c>
      <c r="AQ42" s="137">
        <f>IF(AQ41="","",VLOOKUP(AQ41,【記載例1】!$C$6:$L$47,10,FALSE))</f>
        <v>8</v>
      </c>
      <c r="AR42" s="135">
        <f>IF(AR41="","",VLOOKUP(AR41,【記載例1】!$C$6:$L$47,10,FALSE))</f>
        <v>8</v>
      </c>
      <c r="AS42" s="136">
        <f>IF(AS41="","",VLOOKUP(AS41,【記載例1】!$C$6:$L$47,10,FALSE))</f>
        <v>8</v>
      </c>
      <c r="AT42" s="136" t="str">
        <f>IF(AT41="","",VLOOKUP(AT41,【記載例1】!$C$6:$L$47,10,FALSE))</f>
        <v/>
      </c>
      <c r="AU42" s="136" t="str">
        <f>IF(AU41="","",VLOOKUP(AU41,【記載例1】!$C$6:$L$47,10,FALSE))</f>
        <v/>
      </c>
      <c r="AV42" s="136">
        <f>IF(AV41="","",VLOOKUP(AV41,【記載例1】!$C$6:$L$47,10,FALSE))</f>
        <v>8</v>
      </c>
      <c r="AW42" s="136">
        <f>IF(AW41="","",VLOOKUP(AW41,【記載例1】!$C$6:$L$47,10,FALSE))</f>
        <v>8</v>
      </c>
      <c r="AX42" s="137">
        <f>IF(AX41="","",VLOOKUP(AX41,【記載例1】!$C$6:$L$47,10,FALSE))</f>
        <v>8</v>
      </c>
      <c r="AY42" s="135" t="str">
        <f>IF(AY41="","",VLOOKUP(AY41,【記載例1】!$C$6:$L$47,10,FALSE))</f>
        <v/>
      </c>
      <c r="AZ42" s="136" t="str">
        <f>IF(AZ41="","",VLOOKUP(AZ41,【記載例1】!$C$6:$L$47,10,FALSE))</f>
        <v/>
      </c>
      <c r="BA42" s="136" t="str">
        <f>IF(BA41="","",VLOOKUP(BA41,【記載例1】!$C$6:$L$47,10,FALSE))</f>
        <v/>
      </c>
      <c r="BB42" s="244">
        <f>IF($BE$3="４週",SUM(W42:AX42),IF($BE$3="暦月",SUM(W42:BA42),""))</f>
        <v>160</v>
      </c>
      <c r="BC42" s="245"/>
      <c r="BD42" s="246">
        <f>IF($BE$3="４週",BB42/4,IF($BE$3="暦月",(BB42/($BE$8/7)),""))</f>
        <v>40</v>
      </c>
      <c r="BE42" s="245"/>
      <c r="BF42" s="241"/>
      <c r="BG42" s="242"/>
      <c r="BH42" s="242"/>
      <c r="BI42" s="242"/>
      <c r="BJ42" s="243"/>
    </row>
    <row r="43" spans="2:62" ht="20.25" customHeight="1">
      <c r="B43" s="309">
        <f>B41+1</f>
        <v>15</v>
      </c>
      <c r="C43" s="173" t="s">
        <v>212</v>
      </c>
      <c r="D43" s="174"/>
      <c r="E43" s="130"/>
      <c r="F43" s="131"/>
      <c r="G43" s="130"/>
      <c r="H43" s="131"/>
      <c r="I43" s="230" t="s">
        <v>88</v>
      </c>
      <c r="J43" s="231"/>
      <c r="K43" s="234" t="s">
        <v>19</v>
      </c>
      <c r="L43" s="235"/>
      <c r="M43" s="235"/>
      <c r="N43" s="174"/>
      <c r="O43" s="262" t="s">
        <v>135</v>
      </c>
      <c r="P43" s="263"/>
      <c r="Q43" s="263"/>
      <c r="R43" s="263"/>
      <c r="S43" s="264"/>
      <c r="T43" s="147" t="s">
        <v>18</v>
      </c>
      <c r="V43" s="98"/>
      <c r="W43" s="85" t="s">
        <v>40</v>
      </c>
      <c r="X43" s="86" t="s">
        <v>40</v>
      </c>
      <c r="Y43" s="86"/>
      <c r="Z43" s="86"/>
      <c r="AA43" s="86" t="s">
        <v>224</v>
      </c>
      <c r="AB43" s="86" t="s">
        <v>40</v>
      </c>
      <c r="AC43" s="87" t="s">
        <v>40</v>
      </c>
      <c r="AD43" s="85" t="s">
        <v>40</v>
      </c>
      <c r="AE43" s="86" t="s">
        <v>40</v>
      </c>
      <c r="AF43" s="86"/>
      <c r="AG43" s="86"/>
      <c r="AH43" s="86" t="s">
        <v>224</v>
      </c>
      <c r="AI43" s="86" t="s">
        <v>40</v>
      </c>
      <c r="AJ43" s="87" t="s">
        <v>40</v>
      </c>
      <c r="AK43" s="85" t="s">
        <v>40</v>
      </c>
      <c r="AL43" s="86" t="s">
        <v>40</v>
      </c>
      <c r="AM43" s="86"/>
      <c r="AN43" s="86"/>
      <c r="AO43" s="86" t="s">
        <v>224</v>
      </c>
      <c r="AP43" s="86" t="s">
        <v>40</v>
      </c>
      <c r="AQ43" s="87" t="s">
        <v>40</v>
      </c>
      <c r="AR43" s="85" t="s">
        <v>40</v>
      </c>
      <c r="AS43" s="86" t="s">
        <v>40</v>
      </c>
      <c r="AT43" s="86"/>
      <c r="AU43" s="86"/>
      <c r="AV43" s="86" t="s">
        <v>224</v>
      </c>
      <c r="AW43" s="86" t="s">
        <v>40</v>
      </c>
      <c r="AX43" s="87" t="s">
        <v>40</v>
      </c>
      <c r="AY43" s="85"/>
      <c r="AZ43" s="86"/>
      <c r="BA43" s="88"/>
      <c r="BB43" s="226"/>
      <c r="BC43" s="227"/>
      <c r="BD43" s="228"/>
      <c r="BE43" s="229"/>
      <c r="BF43" s="238"/>
      <c r="BG43" s="239"/>
      <c r="BH43" s="239"/>
      <c r="BI43" s="239"/>
      <c r="BJ43" s="240"/>
    </row>
    <row r="44" spans="2:62" ht="20.25" customHeight="1">
      <c r="B44" s="310"/>
      <c r="C44" s="171"/>
      <c r="D44" s="172"/>
      <c r="E44" s="130"/>
      <c r="F44" s="131" t="str">
        <f>C43</f>
        <v>訪問介護員</v>
      </c>
      <c r="G44" s="130"/>
      <c r="H44" s="131" t="str">
        <f>I43</f>
        <v>A</v>
      </c>
      <c r="I44" s="232"/>
      <c r="J44" s="233"/>
      <c r="K44" s="236"/>
      <c r="L44" s="237"/>
      <c r="M44" s="237"/>
      <c r="N44" s="172"/>
      <c r="O44" s="262"/>
      <c r="P44" s="263"/>
      <c r="Q44" s="263"/>
      <c r="R44" s="263"/>
      <c r="S44" s="264"/>
      <c r="T44" s="148" t="s">
        <v>180</v>
      </c>
      <c r="U44" s="99"/>
      <c r="V44" s="149"/>
      <c r="W44" s="135">
        <f>IF(W43="","",VLOOKUP(W43,【記載例1】!$C$6:$L$47,10,FALSE))</f>
        <v>8.0000000000000018</v>
      </c>
      <c r="X44" s="136">
        <f>IF(X43="","",VLOOKUP(X43,【記載例1】!$C$6:$L$47,10,FALSE))</f>
        <v>8.0000000000000018</v>
      </c>
      <c r="Y44" s="136" t="str">
        <f>IF(Y43="","",VLOOKUP(Y43,【記載例1】!$C$6:$L$47,10,FALSE))</f>
        <v/>
      </c>
      <c r="Z44" s="136" t="str">
        <f>IF(Z43="","",VLOOKUP(Z43,【記載例1】!$C$6:$L$47,10,FALSE))</f>
        <v/>
      </c>
      <c r="AA44" s="136">
        <f>IF(AA43="","",VLOOKUP(AA43,【記載例1】!$C$6:$L$47,10,FALSE))</f>
        <v>8.0000000000000018</v>
      </c>
      <c r="AB44" s="136">
        <f>IF(AB43="","",VLOOKUP(AB43,【記載例1】!$C$6:$L$47,10,FALSE))</f>
        <v>8.0000000000000018</v>
      </c>
      <c r="AC44" s="137">
        <f>IF(AC43="","",VLOOKUP(AC43,【記載例1】!$C$6:$L$47,10,FALSE))</f>
        <v>8.0000000000000018</v>
      </c>
      <c r="AD44" s="135">
        <f>IF(AD43="","",VLOOKUP(AD43,【記載例1】!$C$6:$L$47,10,FALSE))</f>
        <v>8.0000000000000018</v>
      </c>
      <c r="AE44" s="136">
        <f>IF(AE43="","",VLOOKUP(AE43,【記載例1】!$C$6:$L$47,10,FALSE))</f>
        <v>8.0000000000000018</v>
      </c>
      <c r="AF44" s="136" t="str">
        <f>IF(AF43="","",VLOOKUP(AF43,【記載例1】!$C$6:$L$47,10,FALSE))</f>
        <v/>
      </c>
      <c r="AG44" s="136" t="str">
        <f>IF(AG43="","",VLOOKUP(AG43,【記載例1】!$C$6:$L$47,10,FALSE))</f>
        <v/>
      </c>
      <c r="AH44" s="136">
        <f>IF(AH43="","",VLOOKUP(AH43,【記載例1】!$C$6:$L$47,10,FALSE))</f>
        <v>8.0000000000000018</v>
      </c>
      <c r="AI44" s="136">
        <f>IF(AI43="","",VLOOKUP(AI43,【記載例1】!$C$6:$L$47,10,FALSE))</f>
        <v>8.0000000000000018</v>
      </c>
      <c r="AJ44" s="137">
        <f>IF(AJ43="","",VLOOKUP(AJ43,【記載例1】!$C$6:$L$47,10,FALSE))</f>
        <v>8.0000000000000018</v>
      </c>
      <c r="AK44" s="135">
        <f>IF(AK43="","",VLOOKUP(AK43,【記載例1】!$C$6:$L$47,10,FALSE))</f>
        <v>8.0000000000000018</v>
      </c>
      <c r="AL44" s="136">
        <f>IF(AL43="","",VLOOKUP(AL43,【記載例1】!$C$6:$L$47,10,FALSE))</f>
        <v>8.0000000000000018</v>
      </c>
      <c r="AM44" s="136" t="str">
        <f>IF(AM43="","",VLOOKUP(AM43,【記載例1】!$C$6:$L$47,10,FALSE))</f>
        <v/>
      </c>
      <c r="AN44" s="136" t="str">
        <f>IF(AN43="","",VLOOKUP(AN43,【記載例1】!$C$6:$L$47,10,FALSE))</f>
        <v/>
      </c>
      <c r="AO44" s="136">
        <f>IF(AO43="","",VLOOKUP(AO43,【記載例1】!$C$6:$L$47,10,FALSE))</f>
        <v>8.0000000000000018</v>
      </c>
      <c r="AP44" s="136">
        <f>IF(AP43="","",VLOOKUP(AP43,【記載例1】!$C$6:$L$47,10,FALSE))</f>
        <v>8.0000000000000018</v>
      </c>
      <c r="AQ44" s="137">
        <f>IF(AQ43="","",VLOOKUP(AQ43,【記載例1】!$C$6:$L$47,10,FALSE))</f>
        <v>8.0000000000000018</v>
      </c>
      <c r="AR44" s="135">
        <f>IF(AR43="","",VLOOKUP(AR43,【記載例1】!$C$6:$L$47,10,FALSE))</f>
        <v>8.0000000000000018</v>
      </c>
      <c r="AS44" s="136">
        <f>IF(AS43="","",VLOOKUP(AS43,【記載例1】!$C$6:$L$47,10,FALSE))</f>
        <v>8.0000000000000018</v>
      </c>
      <c r="AT44" s="136" t="str">
        <f>IF(AT43="","",VLOOKUP(AT43,【記載例1】!$C$6:$L$47,10,FALSE))</f>
        <v/>
      </c>
      <c r="AU44" s="136" t="str">
        <f>IF(AU43="","",VLOOKUP(AU43,【記載例1】!$C$6:$L$47,10,FALSE))</f>
        <v/>
      </c>
      <c r="AV44" s="136">
        <f>IF(AV43="","",VLOOKUP(AV43,【記載例1】!$C$6:$L$47,10,FALSE))</f>
        <v>8.0000000000000018</v>
      </c>
      <c r="AW44" s="136">
        <f>IF(AW43="","",VLOOKUP(AW43,【記載例1】!$C$6:$L$47,10,FALSE))</f>
        <v>8.0000000000000018</v>
      </c>
      <c r="AX44" s="137">
        <f>IF(AX43="","",VLOOKUP(AX43,【記載例1】!$C$6:$L$47,10,FALSE))</f>
        <v>8.0000000000000018</v>
      </c>
      <c r="AY44" s="135" t="str">
        <f>IF(AY43="","",VLOOKUP(AY43,【記載例1】!$C$6:$L$47,10,FALSE))</f>
        <v/>
      </c>
      <c r="AZ44" s="136" t="str">
        <f>IF(AZ43="","",VLOOKUP(AZ43,【記載例1】!$C$6:$L$47,10,FALSE))</f>
        <v/>
      </c>
      <c r="BA44" s="136" t="str">
        <f>IF(BA43="","",VLOOKUP(BA43,【記載例1】!$C$6:$L$47,10,FALSE))</f>
        <v/>
      </c>
      <c r="BB44" s="244">
        <f>IF($BE$3="４週",SUM(W44:AX44),IF($BE$3="暦月",SUM(W44:BA44),""))</f>
        <v>160.00000000000003</v>
      </c>
      <c r="BC44" s="245"/>
      <c r="BD44" s="246">
        <f>IF($BE$3="４週",BB44/4,IF($BE$3="暦月",(BB44/($BE$8/7)),""))</f>
        <v>40.000000000000007</v>
      </c>
      <c r="BE44" s="245"/>
      <c r="BF44" s="241"/>
      <c r="BG44" s="242"/>
      <c r="BH44" s="242"/>
      <c r="BI44" s="242"/>
      <c r="BJ44" s="243"/>
    </row>
    <row r="45" spans="2:62" ht="20.25" customHeight="1">
      <c r="B45" s="309">
        <f>B43+1</f>
        <v>16</v>
      </c>
      <c r="C45" s="173" t="s">
        <v>212</v>
      </c>
      <c r="D45" s="174"/>
      <c r="E45" s="130"/>
      <c r="F45" s="131"/>
      <c r="G45" s="130"/>
      <c r="H45" s="131"/>
      <c r="I45" s="230" t="s">
        <v>88</v>
      </c>
      <c r="J45" s="231"/>
      <c r="K45" s="234" t="s">
        <v>89</v>
      </c>
      <c r="L45" s="235"/>
      <c r="M45" s="235"/>
      <c r="N45" s="174"/>
      <c r="O45" s="262" t="s">
        <v>136</v>
      </c>
      <c r="P45" s="263"/>
      <c r="Q45" s="263"/>
      <c r="R45" s="263"/>
      <c r="S45" s="264"/>
      <c r="T45" s="147" t="s">
        <v>18</v>
      </c>
      <c r="V45" s="98"/>
      <c r="W45" s="85" t="s">
        <v>41</v>
      </c>
      <c r="X45" s="86" t="s">
        <v>41</v>
      </c>
      <c r="Y45" s="86"/>
      <c r="Z45" s="86"/>
      <c r="AA45" s="86" t="s">
        <v>225</v>
      </c>
      <c r="AB45" s="86" t="s">
        <v>41</v>
      </c>
      <c r="AC45" s="87" t="s">
        <v>41</v>
      </c>
      <c r="AD45" s="85" t="s">
        <v>41</v>
      </c>
      <c r="AE45" s="86" t="s">
        <v>41</v>
      </c>
      <c r="AF45" s="86"/>
      <c r="AG45" s="86"/>
      <c r="AH45" s="86" t="s">
        <v>225</v>
      </c>
      <c r="AI45" s="86" t="s">
        <v>41</v>
      </c>
      <c r="AJ45" s="87" t="s">
        <v>41</v>
      </c>
      <c r="AK45" s="85" t="s">
        <v>41</v>
      </c>
      <c r="AL45" s="86" t="s">
        <v>41</v>
      </c>
      <c r="AM45" s="86"/>
      <c r="AN45" s="86"/>
      <c r="AO45" s="86" t="s">
        <v>225</v>
      </c>
      <c r="AP45" s="86" t="s">
        <v>41</v>
      </c>
      <c r="AQ45" s="87" t="s">
        <v>41</v>
      </c>
      <c r="AR45" s="85" t="s">
        <v>41</v>
      </c>
      <c r="AS45" s="86" t="s">
        <v>41</v>
      </c>
      <c r="AT45" s="86"/>
      <c r="AU45" s="86"/>
      <c r="AV45" s="86" t="s">
        <v>225</v>
      </c>
      <c r="AW45" s="86" t="s">
        <v>41</v>
      </c>
      <c r="AX45" s="87" t="s">
        <v>41</v>
      </c>
      <c r="AY45" s="85"/>
      <c r="AZ45" s="86"/>
      <c r="BA45" s="88"/>
      <c r="BB45" s="226"/>
      <c r="BC45" s="227"/>
      <c r="BD45" s="228"/>
      <c r="BE45" s="229"/>
      <c r="BF45" s="238"/>
      <c r="BG45" s="239"/>
      <c r="BH45" s="239"/>
      <c r="BI45" s="239"/>
      <c r="BJ45" s="240"/>
    </row>
    <row r="46" spans="2:62" ht="20.25" customHeight="1">
      <c r="B46" s="310"/>
      <c r="C46" s="171"/>
      <c r="D46" s="172"/>
      <c r="E46" s="130"/>
      <c r="F46" s="131" t="str">
        <f>C45</f>
        <v>訪問介護員</v>
      </c>
      <c r="G46" s="130"/>
      <c r="H46" s="131" t="str">
        <f>I45</f>
        <v>A</v>
      </c>
      <c r="I46" s="232"/>
      <c r="J46" s="233"/>
      <c r="K46" s="236"/>
      <c r="L46" s="237"/>
      <c r="M46" s="237"/>
      <c r="N46" s="172"/>
      <c r="O46" s="262"/>
      <c r="P46" s="263"/>
      <c r="Q46" s="263"/>
      <c r="R46" s="263"/>
      <c r="S46" s="264"/>
      <c r="T46" s="148" t="s">
        <v>180</v>
      </c>
      <c r="U46" s="99"/>
      <c r="V46" s="149"/>
      <c r="W46" s="135">
        <f>IF(W45="","",VLOOKUP(W45,【記載例1】!$C$6:$L$47,10,FALSE))</f>
        <v>8</v>
      </c>
      <c r="X46" s="136">
        <f>IF(X45="","",VLOOKUP(X45,【記載例1】!$C$6:$L$47,10,FALSE))</f>
        <v>8</v>
      </c>
      <c r="Y46" s="136" t="str">
        <f>IF(Y45="","",VLOOKUP(Y45,【記載例1】!$C$6:$L$47,10,FALSE))</f>
        <v/>
      </c>
      <c r="Z46" s="136" t="str">
        <f>IF(Z45="","",VLOOKUP(Z45,【記載例1】!$C$6:$L$47,10,FALSE))</f>
        <v/>
      </c>
      <c r="AA46" s="136">
        <f>IF(AA45="","",VLOOKUP(AA45,【記載例1】!$C$6:$L$47,10,FALSE))</f>
        <v>8</v>
      </c>
      <c r="AB46" s="136">
        <f>IF(AB45="","",VLOOKUP(AB45,【記載例1】!$C$6:$L$47,10,FALSE))</f>
        <v>8</v>
      </c>
      <c r="AC46" s="137">
        <f>IF(AC45="","",VLOOKUP(AC45,【記載例1】!$C$6:$L$47,10,FALSE))</f>
        <v>8</v>
      </c>
      <c r="AD46" s="135">
        <f>IF(AD45="","",VLOOKUP(AD45,【記載例1】!$C$6:$L$47,10,FALSE))</f>
        <v>8</v>
      </c>
      <c r="AE46" s="136">
        <f>IF(AE45="","",VLOOKUP(AE45,【記載例1】!$C$6:$L$47,10,FALSE))</f>
        <v>8</v>
      </c>
      <c r="AF46" s="136" t="str">
        <f>IF(AF45="","",VLOOKUP(AF45,【記載例1】!$C$6:$L$47,10,FALSE))</f>
        <v/>
      </c>
      <c r="AG46" s="136" t="str">
        <f>IF(AG45="","",VLOOKUP(AG45,【記載例1】!$C$6:$L$47,10,FALSE))</f>
        <v/>
      </c>
      <c r="AH46" s="136">
        <f>IF(AH45="","",VLOOKUP(AH45,【記載例1】!$C$6:$L$47,10,FALSE))</f>
        <v>8</v>
      </c>
      <c r="AI46" s="136">
        <f>IF(AI45="","",VLOOKUP(AI45,【記載例1】!$C$6:$L$47,10,FALSE))</f>
        <v>8</v>
      </c>
      <c r="AJ46" s="137">
        <f>IF(AJ45="","",VLOOKUP(AJ45,【記載例1】!$C$6:$L$47,10,FALSE))</f>
        <v>8</v>
      </c>
      <c r="AK46" s="135">
        <f>IF(AK45="","",VLOOKUP(AK45,【記載例1】!$C$6:$L$47,10,FALSE))</f>
        <v>8</v>
      </c>
      <c r="AL46" s="136">
        <f>IF(AL45="","",VLOOKUP(AL45,【記載例1】!$C$6:$L$47,10,FALSE))</f>
        <v>8</v>
      </c>
      <c r="AM46" s="136" t="str">
        <f>IF(AM45="","",VLOOKUP(AM45,【記載例1】!$C$6:$L$47,10,FALSE))</f>
        <v/>
      </c>
      <c r="AN46" s="136" t="str">
        <f>IF(AN45="","",VLOOKUP(AN45,【記載例1】!$C$6:$L$47,10,FALSE))</f>
        <v/>
      </c>
      <c r="AO46" s="136">
        <f>IF(AO45="","",VLOOKUP(AO45,【記載例1】!$C$6:$L$47,10,FALSE))</f>
        <v>8</v>
      </c>
      <c r="AP46" s="136">
        <f>IF(AP45="","",VLOOKUP(AP45,【記載例1】!$C$6:$L$47,10,FALSE))</f>
        <v>8</v>
      </c>
      <c r="AQ46" s="137">
        <f>IF(AQ45="","",VLOOKUP(AQ45,【記載例1】!$C$6:$L$47,10,FALSE))</f>
        <v>8</v>
      </c>
      <c r="AR46" s="135">
        <f>IF(AR45="","",VLOOKUP(AR45,【記載例1】!$C$6:$L$47,10,FALSE))</f>
        <v>8</v>
      </c>
      <c r="AS46" s="136">
        <f>IF(AS45="","",VLOOKUP(AS45,【記載例1】!$C$6:$L$47,10,FALSE))</f>
        <v>8</v>
      </c>
      <c r="AT46" s="136" t="str">
        <f>IF(AT45="","",VLOOKUP(AT45,【記載例1】!$C$6:$L$47,10,FALSE))</f>
        <v/>
      </c>
      <c r="AU46" s="136" t="str">
        <f>IF(AU45="","",VLOOKUP(AU45,【記載例1】!$C$6:$L$47,10,FALSE))</f>
        <v/>
      </c>
      <c r="AV46" s="136">
        <f>IF(AV45="","",VLOOKUP(AV45,【記載例1】!$C$6:$L$47,10,FALSE))</f>
        <v>8</v>
      </c>
      <c r="AW46" s="136">
        <f>IF(AW45="","",VLOOKUP(AW45,【記載例1】!$C$6:$L$47,10,FALSE))</f>
        <v>8</v>
      </c>
      <c r="AX46" s="137">
        <f>IF(AX45="","",VLOOKUP(AX45,【記載例1】!$C$6:$L$47,10,FALSE))</f>
        <v>8</v>
      </c>
      <c r="AY46" s="135" t="str">
        <f>IF(AY45="","",VLOOKUP(AY45,【記載例1】!$C$6:$L$47,10,FALSE))</f>
        <v/>
      </c>
      <c r="AZ46" s="136" t="str">
        <f>IF(AZ45="","",VLOOKUP(AZ45,【記載例1】!$C$6:$L$47,10,FALSE))</f>
        <v/>
      </c>
      <c r="BA46" s="136" t="str">
        <f>IF(BA45="","",VLOOKUP(BA45,【記載例1】!$C$6:$L$47,10,FALSE))</f>
        <v/>
      </c>
      <c r="BB46" s="244">
        <f>IF($BE$3="４週",SUM(W46:AX46),IF($BE$3="暦月",SUM(W46:BA46),""))</f>
        <v>160</v>
      </c>
      <c r="BC46" s="245"/>
      <c r="BD46" s="246">
        <f>IF($BE$3="４週",BB46/4,IF($BE$3="暦月",(BB46/($BE$8/7)),""))</f>
        <v>40</v>
      </c>
      <c r="BE46" s="245"/>
      <c r="BF46" s="241"/>
      <c r="BG46" s="242"/>
      <c r="BH46" s="242"/>
      <c r="BI46" s="242"/>
      <c r="BJ46" s="243"/>
    </row>
    <row r="47" spans="2:62" ht="20.25" customHeight="1">
      <c r="B47" s="309">
        <f>B45+1</f>
        <v>17</v>
      </c>
      <c r="C47" s="173" t="s">
        <v>212</v>
      </c>
      <c r="D47" s="174"/>
      <c r="E47" s="130"/>
      <c r="F47" s="131"/>
      <c r="G47" s="130"/>
      <c r="H47" s="131"/>
      <c r="I47" s="230" t="s">
        <v>88</v>
      </c>
      <c r="J47" s="231"/>
      <c r="K47" s="234" t="s">
        <v>89</v>
      </c>
      <c r="L47" s="235"/>
      <c r="M47" s="235"/>
      <c r="N47" s="174"/>
      <c r="O47" s="262" t="s">
        <v>137</v>
      </c>
      <c r="P47" s="263"/>
      <c r="Q47" s="263"/>
      <c r="R47" s="263"/>
      <c r="S47" s="264"/>
      <c r="T47" s="147" t="s">
        <v>18</v>
      </c>
      <c r="V47" s="98"/>
      <c r="W47" s="85" t="s">
        <v>39</v>
      </c>
      <c r="X47" s="86" t="s">
        <v>39</v>
      </c>
      <c r="Y47" s="86" t="s">
        <v>39</v>
      </c>
      <c r="Z47" s="86" t="s">
        <v>223</v>
      </c>
      <c r="AA47" s="86"/>
      <c r="AB47" s="86"/>
      <c r="AC47" s="87" t="s">
        <v>39</v>
      </c>
      <c r="AD47" s="85" t="s">
        <v>39</v>
      </c>
      <c r="AE47" s="86" t="s">
        <v>39</v>
      </c>
      <c r="AF47" s="86" t="s">
        <v>39</v>
      </c>
      <c r="AG47" s="86" t="s">
        <v>223</v>
      </c>
      <c r="AH47" s="86"/>
      <c r="AI47" s="86"/>
      <c r="AJ47" s="87" t="s">
        <v>39</v>
      </c>
      <c r="AK47" s="85" t="s">
        <v>39</v>
      </c>
      <c r="AL47" s="86" t="s">
        <v>39</v>
      </c>
      <c r="AM47" s="86" t="s">
        <v>39</v>
      </c>
      <c r="AN47" s="86" t="s">
        <v>223</v>
      </c>
      <c r="AO47" s="86"/>
      <c r="AP47" s="86"/>
      <c r="AQ47" s="87" t="s">
        <v>39</v>
      </c>
      <c r="AR47" s="85" t="s">
        <v>39</v>
      </c>
      <c r="AS47" s="86" t="s">
        <v>39</v>
      </c>
      <c r="AT47" s="86" t="s">
        <v>39</v>
      </c>
      <c r="AU47" s="86" t="s">
        <v>223</v>
      </c>
      <c r="AV47" s="86"/>
      <c r="AW47" s="86"/>
      <c r="AX47" s="87" t="s">
        <v>39</v>
      </c>
      <c r="AY47" s="85"/>
      <c r="AZ47" s="86"/>
      <c r="BA47" s="88"/>
      <c r="BB47" s="226"/>
      <c r="BC47" s="227"/>
      <c r="BD47" s="228"/>
      <c r="BE47" s="229"/>
      <c r="BF47" s="238"/>
      <c r="BG47" s="239"/>
      <c r="BH47" s="239"/>
      <c r="BI47" s="239"/>
      <c r="BJ47" s="240"/>
    </row>
    <row r="48" spans="2:62" ht="20.25" customHeight="1">
      <c r="B48" s="310"/>
      <c r="C48" s="171"/>
      <c r="D48" s="172"/>
      <c r="E48" s="130"/>
      <c r="F48" s="131" t="str">
        <f>C47</f>
        <v>訪問介護員</v>
      </c>
      <c r="G48" s="130"/>
      <c r="H48" s="131" t="str">
        <f>I47</f>
        <v>A</v>
      </c>
      <c r="I48" s="232"/>
      <c r="J48" s="233"/>
      <c r="K48" s="236"/>
      <c r="L48" s="237"/>
      <c r="M48" s="237"/>
      <c r="N48" s="172"/>
      <c r="O48" s="262"/>
      <c r="P48" s="263"/>
      <c r="Q48" s="263"/>
      <c r="R48" s="263"/>
      <c r="S48" s="264"/>
      <c r="T48" s="148" t="s">
        <v>180</v>
      </c>
      <c r="U48" s="99"/>
      <c r="V48" s="149"/>
      <c r="W48" s="135">
        <f>IF(W47="","",VLOOKUP(W47,【記載例1】!$C$6:$L$47,10,FALSE))</f>
        <v>8</v>
      </c>
      <c r="X48" s="136">
        <f>IF(X47="","",VLOOKUP(X47,【記載例1】!$C$6:$L$47,10,FALSE))</f>
        <v>8</v>
      </c>
      <c r="Y48" s="136">
        <f>IF(Y47="","",VLOOKUP(Y47,【記載例1】!$C$6:$L$47,10,FALSE))</f>
        <v>8</v>
      </c>
      <c r="Z48" s="136">
        <f>IF(Z47="","",VLOOKUP(Z47,【記載例1】!$C$6:$L$47,10,FALSE))</f>
        <v>8</v>
      </c>
      <c r="AA48" s="136" t="str">
        <f>IF(AA47="","",VLOOKUP(AA47,【記載例1】!$C$6:$L$47,10,FALSE))</f>
        <v/>
      </c>
      <c r="AB48" s="136" t="str">
        <f>IF(AB47="","",VLOOKUP(AB47,【記載例1】!$C$6:$L$47,10,FALSE))</f>
        <v/>
      </c>
      <c r="AC48" s="137">
        <f>IF(AC47="","",VLOOKUP(AC47,【記載例1】!$C$6:$L$47,10,FALSE))</f>
        <v>8</v>
      </c>
      <c r="AD48" s="135">
        <f>IF(AD47="","",VLOOKUP(AD47,【記載例1】!$C$6:$L$47,10,FALSE))</f>
        <v>8</v>
      </c>
      <c r="AE48" s="136">
        <f>IF(AE47="","",VLOOKUP(AE47,【記載例1】!$C$6:$L$47,10,FALSE))</f>
        <v>8</v>
      </c>
      <c r="AF48" s="136">
        <f>IF(AF47="","",VLOOKUP(AF47,【記載例1】!$C$6:$L$47,10,FALSE))</f>
        <v>8</v>
      </c>
      <c r="AG48" s="136">
        <f>IF(AG47="","",VLOOKUP(AG47,【記載例1】!$C$6:$L$47,10,FALSE))</f>
        <v>8</v>
      </c>
      <c r="AH48" s="136" t="str">
        <f>IF(AH47="","",VLOOKUP(AH47,【記載例1】!$C$6:$L$47,10,FALSE))</f>
        <v/>
      </c>
      <c r="AI48" s="136" t="str">
        <f>IF(AI47="","",VLOOKUP(AI47,【記載例1】!$C$6:$L$47,10,FALSE))</f>
        <v/>
      </c>
      <c r="AJ48" s="137">
        <f>IF(AJ47="","",VLOOKUP(AJ47,【記載例1】!$C$6:$L$47,10,FALSE))</f>
        <v>8</v>
      </c>
      <c r="AK48" s="135">
        <f>IF(AK47="","",VLOOKUP(AK47,【記載例1】!$C$6:$L$47,10,FALSE))</f>
        <v>8</v>
      </c>
      <c r="AL48" s="136">
        <f>IF(AL47="","",VLOOKUP(AL47,【記載例1】!$C$6:$L$47,10,FALSE))</f>
        <v>8</v>
      </c>
      <c r="AM48" s="136">
        <f>IF(AM47="","",VLOOKUP(AM47,【記載例1】!$C$6:$L$47,10,FALSE))</f>
        <v>8</v>
      </c>
      <c r="AN48" s="136">
        <f>IF(AN47="","",VLOOKUP(AN47,【記載例1】!$C$6:$L$47,10,FALSE))</f>
        <v>8</v>
      </c>
      <c r="AO48" s="136" t="str">
        <f>IF(AO47="","",VLOOKUP(AO47,【記載例1】!$C$6:$L$47,10,FALSE))</f>
        <v/>
      </c>
      <c r="AP48" s="136" t="str">
        <f>IF(AP47="","",VLOOKUP(AP47,【記載例1】!$C$6:$L$47,10,FALSE))</f>
        <v/>
      </c>
      <c r="AQ48" s="137">
        <f>IF(AQ47="","",VLOOKUP(AQ47,【記載例1】!$C$6:$L$47,10,FALSE))</f>
        <v>8</v>
      </c>
      <c r="AR48" s="135">
        <f>IF(AR47="","",VLOOKUP(AR47,【記載例1】!$C$6:$L$47,10,FALSE))</f>
        <v>8</v>
      </c>
      <c r="AS48" s="136">
        <f>IF(AS47="","",VLOOKUP(AS47,【記載例1】!$C$6:$L$47,10,FALSE))</f>
        <v>8</v>
      </c>
      <c r="AT48" s="136">
        <f>IF(AT47="","",VLOOKUP(AT47,【記載例1】!$C$6:$L$47,10,FALSE))</f>
        <v>8</v>
      </c>
      <c r="AU48" s="136">
        <f>IF(AU47="","",VLOOKUP(AU47,【記載例1】!$C$6:$L$47,10,FALSE))</f>
        <v>8</v>
      </c>
      <c r="AV48" s="136" t="str">
        <f>IF(AV47="","",VLOOKUP(AV47,【記載例1】!$C$6:$L$47,10,FALSE))</f>
        <v/>
      </c>
      <c r="AW48" s="136" t="str">
        <f>IF(AW47="","",VLOOKUP(AW47,【記載例1】!$C$6:$L$47,10,FALSE))</f>
        <v/>
      </c>
      <c r="AX48" s="137">
        <f>IF(AX47="","",VLOOKUP(AX47,【記載例1】!$C$6:$L$47,10,FALSE))</f>
        <v>8</v>
      </c>
      <c r="AY48" s="135" t="str">
        <f>IF(AY47="","",VLOOKUP(AY47,【記載例1】!$C$6:$L$47,10,FALSE))</f>
        <v/>
      </c>
      <c r="AZ48" s="136" t="str">
        <f>IF(AZ47="","",VLOOKUP(AZ47,【記載例1】!$C$6:$L$47,10,FALSE))</f>
        <v/>
      </c>
      <c r="BA48" s="136" t="str">
        <f>IF(BA47="","",VLOOKUP(BA47,【記載例1】!$C$6:$L$47,10,FALSE))</f>
        <v/>
      </c>
      <c r="BB48" s="244">
        <f>IF($BE$3="４週",SUM(W48:AX48),IF($BE$3="暦月",SUM(W48:BA48),""))</f>
        <v>160</v>
      </c>
      <c r="BC48" s="245"/>
      <c r="BD48" s="246">
        <f>IF($BE$3="４週",BB48/4,IF($BE$3="暦月",(BB48/($BE$8/7)),""))</f>
        <v>40</v>
      </c>
      <c r="BE48" s="245"/>
      <c r="BF48" s="241"/>
      <c r="BG48" s="242"/>
      <c r="BH48" s="242"/>
      <c r="BI48" s="242"/>
      <c r="BJ48" s="243"/>
    </row>
    <row r="49" spans="2:62" ht="20.25" customHeight="1">
      <c r="B49" s="309">
        <f>B47+1</f>
        <v>18</v>
      </c>
      <c r="C49" s="173" t="s">
        <v>212</v>
      </c>
      <c r="D49" s="174"/>
      <c r="E49" s="130"/>
      <c r="F49" s="131"/>
      <c r="G49" s="130"/>
      <c r="H49" s="131"/>
      <c r="I49" s="230" t="s">
        <v>88</v>
      </c>
      <c r="J49" s="231"/>
      <c r="K49" s="234" t="s">
        <v>89</v>
      </c>
      <c r="L49" s="235"/>
      <c r="M49" s="235"/>
      <c r="N49" s="174"/>
      <c r="O49" s="262" t="s">
        <v>138</v>
      </c>
      <c r="P49" s="263"/>
      <c r="Q49" s="263"/>
      <c r="R49" s="263"/>
      <c r="S49" s="264"/>
      <c r="T49" s="147" t="s">
        <v>18</v>
      </c>
      <c r="V49" s="98"/>
      <c r="W49" s="85" t="s">
        <v>40</v>
      </c>
      <c r="X49" s="86" t="s">
        <v>40</v>
      </c>
      <c r="Y49" s="86" t="s">
        <v>40</v>
      </c>
      <c r="Z49" s="86" t="s">
        <v>40</v>
      </c>
      <c r="AA49" s="86"/>
      <c r="AB49" s="86"/>
      <c r="AC49" s="87" t="s">
        <v>224</v>
      </c>
      <c r="AD49" s="85" t="s">
        <v>224</v>
      </c>
      <c r="AE49" s="86" t="s">
        <v>40</v>
      </c>
      <c r="AF49" s="86" t="s">
        <v>40</v>
      </c>
      <c r="AG49" s="86" t="s">
        <v>40</v>
      </c>
      <c r="AH49" s="86"/>
      <c r="AI49" s="86"/>
      <c r="AJ49" s="87" t="s">
        <v>40</v>
      </c>
      <c r="AK49" s="85" t="s">
        <v>40</v>
      </c>
      <c r="AL49" s="86" t="s">
        <v>224</v>
      </c>
      <c r="AM49" s="86" t="s">
        <v>40</v>
      </c>
      <c r="AN49" s="86" t="s">
        <v>40</v>
      </c>
      <c r="AO49" s="86"/>
      <c r="AP49" s="86"/>
      <c r="AQ49" s="87" t="s">
        <v>224</v>
      </c>
      <c r="AR49" s="85" t="s">
        <v>40</v>
      </c>
      <c r="AS49" s="86" t="s">
        <v>224</v>
      </c>
      <c r="AT49" s="86" t="s">
        <v>224</v>
      </c>
      <c r="AU49" s="86" t="s">
        <v>40</v>
      </c>
      <c r="AV49" s="86"/>
      <c r="AW49" s="86"/>
      <c r="AX49" s="87" t="s">
        <v>40</v>
      </c>
      <c r="AY49" s="85"/>
      <c r="AZ49" s="86"/>
      <c r="BA49" s="88"/>
      <c r="BB49" s="226"/>
      <c r="BC49" s="227"/>
      <c r="BD49" s="228"/>
      <c r="BE49" s="229"/>
      <c r="BF49" s="238"/>
      <c r="BG49" s="239"/>
      <c r="BH49" s="239"/>
      <c r="BI49" s="239"/>
      <c r="BJ49" s="240"/>
    </row>
    <row r="50" spans="2:62" ht="20.25" customHeight="1">
      <c r="B50" s="310"/>
      <c r="C50" s="171"/>
      <c r="D50" s="172"/>
      <c r="E50" s="130"/>
      <c r="F50" s="131" t="str">
        <f>C49</f>
        <v>訪問介護員</v>
      </c>
      <c r="G50" s="130"/>
      <c r="H50" s="131" t="str">
        <f>I49</f>
        <v>A</v>
      </c>
      <c r="I50" s="232"/>
      <c r="J50" s="233"/>
      <c r="K50" s="236"/>
      <c r="L50" s="237"/>
      <c r="M50" s="237"/>
      <c r="N50" s="172"/>
      <c r="O50" s="262"/>
      <c r="P50" s="263"/>
      <c r="Q50" s="263"/>
      <c r="R50" s="263"/>
      <c r="S50" s="264"/>
      <c r="T50" s="148" t="s">
        <v>180</v>
      </c>
      <c r="U50" s="99"/>
      <c r="V50" s="149"/>
      <c r="W50" s="135">
        <f>IF(W49="","",VLOOKUP(W49,【記載例1】!$C$6:$L$47,10,FALSE))</f>
        <v>8.0000000000000018</v>
      </c>
      <c r="X50" s="136">
        <f>IF(X49="","",VLOOKUP(X49,【記載例1】!$C$6:$L$47,10,FALSE))</f>
        <v>8.0000000000000018</v>
      </c>
      <c r="Y50" s="136">
        <f>IF(Y49="","",VLOOKUP(Y49,【記載例1】!$C$6:$L$47,10,FALSE))</f>
        <v>8.0000000000000018</v>
      </c>
      <c r="Z50" s="136">
        <f>IF(Z49="","",VLOOKUP(Z49,【記載例1】!$C$6:$L$47,10,FALSE))</f>
        <v>8.0000000000000018</v>
      </c>
      <c r="AA50" s="136" t="str">
        <f>IF(AA49="","",VLOOKUP(AA49,【記載例1】!$C$6:$L$47,10,FALSE))</f>
        <v/>
      </c>
      <c r="AB50" s="136" t="str">
        <f>IF(AB49="","",VLOOKUP(AB49,【記載例1】!$C$6:$L$47,10,FALSE))</f>
        <v/>
      </c>
      <c r="AC50" s="137">
        <f>IF(AC49="","",VLOOKUP(AC49,【記載例1】!$C$6:$L$47,10,FALSE))</f>
        <v>8.0000000000000018</v>
      </c>
      <c r="AD50" s="135">
        <f>IF(AD49="","",VLOOKUP(AD49,【記載例1】!$C$6:$L$47,10,FALSE))</f>
        <v>8.0000000000000018</v>
      </c>
      <c r="AE50" s="136">
        <f>IF(AE49="","",VLOOKUP(AE49,【記載例1】!$C$6:$L$47,10,FALSE))</f>
        <v>8.0000000000000018</v>
      </c>
      <c r="AF50" s="136">
        <f>IF(AF49="","",VLOOKUP(AF49,【記載例1】!$C$6:$L$47,10,FALSE))</f>
        <v>8.0000000000000018</v>
      </c>
      <c r="AG50" s="136">
        <f>IF(AG49="","",VLOOKUP(AG49,【記載例1】!$C$6:$L$47,10,FALSE))</f>
        <v>8.0000000000000018</v>
      </c>
      <c r="AH50" s="136" t="str">
        <f>IF(AH49="","",VLOOKUP(AH49,【記載例1】!$C$6:$L$47,10,FALSE))</f>
        <v/>
      </c>
      <c r="AI50" s="136" t="str">
        <f>IF(AI49="","",VLOOKUP(AI49,【記載例1】!$C$6:$L$47,10,FALSE))</f>
        <v/>
      </c>
      <c r="AJ50" s="137">
        <f>IF(AJ49="","",VLOOKUP(AJ49,【記載例1】!$C$6:$L$47,10,FALSE))</f>
        <v>8.0000000000000018</v>
      </c>
      <c r="AK50" s="135">
        <f>IF(AK49="","",VLOOKUP(AK49,【記載例1】!$C$6:$L$47,10,FALSE))</f>
        <v>8.0000000000000018</v>
      </c>
      <c r="AL50" s="136">
        <f>IF(AL49="","",VLOOKUP(AL49,【記載例1】!$C$6:$L$47,10,FALSE))</f>
        <v>8.0000000000000018</v>
      </c>
      <c r="AM50" s="136">
        <f>IF(AM49="","",VLOOKUP(AM49,【記載例1】!$C$6:$L$47,10,FALSE))</f>
        <v>8.0000000000000018</v>
      </c>
      <c r="AN50" s="136">
        <f>IF(AN49="","",VLOOKUP(AN49,【記載例1】!$C$6:$L$47,10,FALSE))</f>
        <v>8.0000000000000018</v>
      </c>
      <c r="AO50" s="136" t="str">
        <f>IF(AO49="","",VLOOKUP(AO49,【記載例1】!$C$6:$L$47,10,FALSE))</f>
        <v/>
      </c>
      <c r="AP50" s="136" t="str">
        <f>IF(AP49="","",VLOOKUP(AP49,【記載例1】!$C$6:$L$47,10,FALSE))</f>
        <v/>
      </c>
      <c r="AQ50" s="137">
        <f>IF(AQ49="","",VLOOKUP(AQ49,【記載例1】!$C$6:$L$47,10,FALSE))</f>
        <v>8.0000000000000018</v>
      </c>
      <c r="AR50" s="135">
        <f>IF(AR49="","",VLOOKUP(AR49,【記載例1】!$C$6:$L$47,10,FALSE))</f>
        <v>8.0000000000000018</v>
      </c>
      <c r="AS50" s="136">
        <f>IF(AS49="","",VLOOKUP(AS49,【記載例1】!$C$6:$L$47,10,FALSE))</f>
        <v>8.0000000000000018</v>
      </c>
      <c r="AT50" s="136">
        <f>IF(AT49="","",VLOOKUP(AT49,【記載例1】!$C$6:$L$47,10,FALSE))</f>
        <v>8.0000000000000018</v>
      </c>
      <c r="AU50" s="136">
        <f>IF(AU49="","",VLOOKUP(AU49,【記載例1】!$C$6:$L$47,10,FALSE))</f>
        <v>8.0000000000000018</v>
      </c>
      <c r="AV50" s="136" t="str">
        <f>IF(AV49="","",VLOOKUP(AV49,【記載例1】!$C$6:$L$47,10,FALSE))</f>
        <v/>
      </c>
      <c r="AW50" s="136" t="str">
        <f>IF(AW49="","",VLOOKUP(AW49,【記載例1】!$C$6:$L$47,10,FALSE))</f>
        <v/>
      </c>
      <c r="AX50" s="137">
        <f>IF(AX49="","",VLOOKUP(AX49,【記載例1】!$C$6:$L$47,10,FALSE))</f>
        <v>8.0000000000000018</v>
      </c>
      <c r="AY50" s="135" t="str">
        <f>IF(AY49="","",VLOOKUP(AY49,【記載例1】!$C$6:$L$47,10,FALSE))</f>
        <v/>
      </c>
      <c r="AZ50" s="136" t="str">
        <f>IF(AZ49="","",VLOOKUP(AZ49,【記載例1】!$C$6:$L$47,10,FALSE))</f>
        <v/>
      </c>
      <c r="BA50" s="136" t="str">
        <f>IF(BA49="","",VLOOKUP(BA49,【記載例1】!$C$6:$L$47,10,FALSE))</f>
        <v/>
      </c>
      <c r="BB50" s="244">
        <f>IF($BE$3="４週",SUM(W50:AX50),IF($BE$3="暦月",SUM(W50:BA50),""))</f>
        <v>160.00000000000003</v>
      </c>
      <c r="BC50" s="245"/>
      <c r="BD50" s="246">
        <f>IF($BE$3="４週",BB50/4,IF($BE$3="暦月",(BB50/($BE$8/7)),""))</f>
        <v>40.000000000000007</v>
      </c>
      <c r="BE50" s="245"/>
      <c r="BF50" s="241"/>
      <c r="BG50" s="242"/>
      <c r="BH50" s="242"/>
      <c r="BI50" s="242"/>
      <c r="BJ50" s="243"/>
    </row>
    <row r="51" spans="2:62" ht="20.25" customHeight="1">
      <c r="B51" s="309">
        <f>B49+1</f>
        <v>19</v>
      </c>
      <c r="C51" s="173" t="s">
        <v>212</v>
      </c>
      <c r="D51" s="174"/>
      <c r="E51" s="132"/>
      <c r="F51" s="133"/>
      <c r="G51" s="132"/>
      <c r="H51" s="133"/>
      <c r="I51" s="230" t="s">
        <v>88</v>
      </c>
      <c r="J51" s="231"/>
      <c r="K51" s="234" t="s">
        <v>89</v>
      </c>
      <c r="L51" s="235"/>
      <c r="M51" s="235"/>
      <c r="N51" s="174"/>
      <c r="O51" s="262" t="s">
        <v>139</v>
      </c>
      <c r="P51" s="263"/>
      <c r="Q51" s="263"/>
      <c r="R51" s="263"/>
      <c r="S51" s="264"/>
      <c r="T51" s="95" t="s">
        <v>18</v>
      </c>
      <c r="U51" s="96"/>
      <c r="V51" s="97"/>
      <c r="W51" s="85" t="s">
        <v>41</v>
      </c>
      <c r="X51" s="86" t="s">
        <v>41</v>
      </c>
      <c r="Y51" s="86" t="s">
        <v>41</v>
      </c>
      <c r="Z51" s="86" t="s">
        <v>225</v>
      </c>
      <c r="AA51" s="86"/>
      <c r="AB51" s="86"/>
      <c r="AC51" s="87" t="s">
        <v>41</v>
      </c>
      <c r="AD51" s="85" t="s">
        <v>41</v>
      </c>
      <c r="AE51" s="86" t="s">
        <v>41</v>
      </c>
      <c r="AF51" s="86" t="s">
        <v>41</v>
      </c>
      <c r="AG51" s="86" t="s">
        <v>225</v>
      </c>
      <c r="AH51" s="86"/>
      <c r="AI51" s="86"/>
      <c r="AJ51" s="87" t="s">
        <v>41</v>
      </c>
      <c r="AK51" s="85" t="s">
        <v>41</v>
      </c>
      <c r="AL51" s="86" t="s">
        <v>41</v>
      </c>
      <c r="AM51" s="86" t="s">
        <v>41</v>
      </c>
      <c r="AN51" s="86" t="s">
        <v>225</v>
      </c>
      <c r="AO51" s="86"/>
      <c r="AP51" s="86"/>
      <c r="AQ51" s="87" t="s">
        <v>41</v>
      </c>
      <c r="AR51" s="85" t="s">
        <v>41</v>
      </c>
      <c r="AS51" s="86" t="s">
        <v>41</v>
      </c>
      <c r="AT51" s="86" t="s">
        <v>41</v>
      </c>
      <c r="AU51" s="86" t="s">
        <v>225</v>
      </c>
      <c r="AV51" s="86"/>
      <c r="AW51" s="86"/>
      <c r="AX51" s="87" t="s">
        <v>41</v>
      </c>
      <c r="AY51" s="85"/>
      <c r="AZ51" s="86"/>
      <c r="BA51" s="88"/>
      <c r="BB51" s="226"/>
      <c r="BC51" s="227"/>
      <c r="BD51" s="228"/>
      <c r="BE51" s="229"/>
      <c r="BF51" s="238"/>
      <c r="BG51" s="239"/>
      <c r="BH51" s="239"/>
      <c r="BI51" s="239"/>
      <c r="BJ51" s="240"/>
    </row>
    <row r="52" spans="2:62" ht="20.25" customHeight="1">
      <c r="B52" s="310"/>
      <c r="C52" s="171"/>
      <c r="D52" s="172"/>
      <c r="E52" s="130"/>
      <c r="F52" s="131" t="str">
        <f>C51</f>
        <v>訪問介護員</v>
      </c>
      <c r="G52" s="130"/>
      <c r="H52" s="131" t="str">
        <f>I51</f>
        <v>A</v>
      </c>
      <c r="I52" s="232"/>
      <c r="J52" s="233"/>
      <c r="K52" s="236"/>
      <c r="L52" s="237"/>
      <c r="M52" s="237"/>
      <c r="N52" s="172"/>
      <c r="O52" s="262"/>
      <c r="P52" s="263"/>
      <c r="Q52" s="263"/>
      <c r="R52" s="263"/>
      <c r="S52" s="264"/>
      <c r="T52" s="148" t="s">
        <v>180</v>
      </c>
      <c r="U52" s="93"/>
      <c r="V52" s="94"/>
      <c r="W52" s="135">
        <f>IF(W51="","",VLOOKUP(W51,【記載例1】!$C$6:$L$47,10,FALSE))</f>
        <v>8</v>
      </c>
      <c r="X52" s="136">
        <f>IF(X51="","",VLOOKUP(X51,【記載例1】!$C$6:$L$47,10,FALSE))</f>
        <v>8</v>
      </c>
      <c r="Y52" s="136">
        <f>IF(Y51="","",VLOOKUP(Y51,【記載例1】!$C$6:$L$47,10,FALSE))</f>
        <v>8</v>
      </c>
      <c r="Z52" s="136">
        <f>IF(Z51="","",VLOOKUP(Z51,【記載例1】!$C$6:$L$47,10,FALSE))</f>
        <v>8</v>
      </c>
      <c r="AA52" s="136" t="str">
        <f>IF(AA51="","",VLOOKUP(AA51,【記載例1】!$C$6:$L$47,10,FALSE))</f>
        <v/>
      </c>
      <c r="AB52" s="136" t="str">
        <f>IF(AB51="","",VLOOKUP(AB51,【記載例1】!$C$6:$L$47,10,FALSE))</f>
        <v/>
      </c>
      <c r="AC52" s="137">
        <f>IF(AC51="","",VLOOKUP(AC51,【記載例1】!$C$6:$L$47,10,FALSE))</f>
        <v>8</v>
      </c>
      <c r="AD52" s="135">
        <f>IF(AD51="","",VLOOKUP(AD51,【記載例1】!$C$6:$L$47,10,FALSE))</f>
        <v>8</v>
      </c>
      <c r="AE52" s="136">
        <f>IF(AE51="","",VLOOKUP(AE51,【記載例1】!$C$6:$L$47,10,FALSE))</f>
        <v>8</v>
      </c>
      <c r="AF52" s="136">
        <f>IF(AF51="","",VLOOKUP(AF51,【記載例1】!$C$6:$L$47,10,FALSE))</f>
        <v>8</v>
      </c>
      <c r="AG52" s="136">
        <f>IF(AG51="","",VLOOKUP(AG51,【記載例1】!$C$6:$L$47,10,FALSE))</f>
        <v>8</v>
      </c>
      <c r="AH52" s="136" t="str">
        <f>IF(AH51="","",VLOOKUP(AH51,【記載例1】!$C$6:$L$47,10,FALSE))</f>
        <v/>
      </c>
      <c r="AI52" s="136" t="str">
        <f>IF(AI51="","",VLOOKUP(AI51,【記載例1】!$C$6:$L$47,10,FALSE))</f>
        <v/>
      </c>
      <c r="AJ52" s="137">
        <f>IF(AJ51="","",VLOOKUP(AJ51,【記載例1】!$C$6:$L$47,10,FALSE))</f>
        <v>8</v>
      </c>
      <c r="AK52" s="135">
        <f>IF(AK51="","",VLOOKUP(AK51,【記載例1】!$C$6:$L$47,10,FALSE))</f>
        <v>8</v>
      </c>
      <c r="AL52" s="136">
        <f>IF(AL51="","",VLOOKUP(AL51,【記載例1】!$C$6:$L$47,10,FALSE))</f>
        <v>8</v>
      </c>
      <c r="AM52" s="136">
        <f>IF(AM51="","",VLOOKUP(AM51,【記載例1】!$C$6:$L$47,10,FALSE))</f>
        <v>8</v>
      </c>
      <c r="AN52" s="136">
        <f>IF(AN51="","",VLOOKUP(AN51,【記載例1】!$C$6:$L$47,10,FALSE))</f>
        <v>8</v>
      </c>
      <c r="AO52" s="136" t="str">
        <f>IF(AO51="","",VLOOKUP(AO51,【記載例1】!$C$6:$L$47,10,FALSE))</f>
        <v/>
      </c>
      <c r="AP52" s="136" t="str">
        <f>IF(AP51="","",VLOOKUP(AP51,【記載例1】!$C$6:$L$47,10,FALSE))</f>
        <v/>
      </c>
      <c r="AQ52" s="137">
        <f>IF(AQ51="","",VLOOKUP(AQ51,【記載例1】!$C$6:$L$47,10,FALSE))</f>
        <v>8</v>
      </c>
      <c r="AR52" s="135">
        <f>IF(AR51="","",VLOOKUP(AR51,【記載例1】!$C$6:$L$47,10,FALSE))</f>
        <v>8</v>
      </c>
      <c r="AS52" s="136">
        <f>IF(AS51="","",VLOOKUP(AS51,【記載例1】!$C$6:$L$47,10,FALSE))</f>
        <v>8</v>
      </c>
      <c r="AT52" s="136">
        <f>IF(AT51="","",VLOOKUP(AT51,【記載例1】!$C$6:$L$47,10,FALSE))</f>
        <v>8</v>
      </c>
      <c r="AU52" s="136">
        <f>IF(AU51="","",VLOOKUP(AU51,【記載例1】!$C$6:$L$47,10,FALSE))</f>
        <v>8</v>
      </c>
      <c r="AV52" s="136" t="str">
        <f>IF(AV51="","",VLOOKUP(AV51,【記載例1】!$C$6:$L$47,10,FALSE))</f>
        <v/>
      </c>
      <c r="AW52" s="136" t="str">
        <f>IF(AW51="","",VLOOKUP(AW51,【記載例1】!$C$6:$L$47,10,FALSE))</f>
        <v/>
      </c>
      <c r="AX52" s="137">
        <f>IF(AX51="","",VLOOKUP(AX51,【記載例1】!$C$6:$L$47,10,FALSE))</f>
        <v>8</v>
      </c>
      <c r="AY52" s="135" t="str">
        <f>IF(AY51="","",VLOOKUP(AY51,【記載例1】!$C$6:$L$47,10,FALSE))</f>
        <v/>
      </c>
      <c r="AZ52" s="136" t="str">
        <f>IF(AZ51="","",VLOOKUP(AZ51,【記載例1】!$C$6:$L$47,10,FALSE))</f>
        <v/>
      </c>
      <c r="BA52" s="136" t="str">
        <f>IF(BA51="","",VLOOKUP(BA51,【記載例1】!$C$6:$L$47,10,FALSE))</f>
        <v/>
      </c>
      <c r="BB52" s="244">
        <f>IF($BE$3="４週",SUM(W52:AX52),IF($BE$3="暦月",SUM(W52:BA52),""))</f>
        <v>160</v>
      </c>
      <c r="BC52" s="245"/>
      <c r="BD52" s="246">
        <f>IF($BE$3="４週",BB52/4,IF($BE$3="暦月",(BB52/($BE$8/7)),""))</f>
        <v>40</v>
      </c>
      <c r="BE52" s="245"/>
      <c r="BF52" s="241"/>
      <c r="BG52" s="242"/>
      <c r="BH52" s="242"/>
      <c r="BI52" s="242"/>
      <c r="BJ52" s="243"/>
    </row>
    <row r="53" spans="2:62" ht="20.25" customHeight="1">
      <c r="B53" s="309">
        <f>B51+1</f>
        <v>20</v>
      </c>
      <c r="C53" s="173" t="s">
        <v>212</v>
      </c>
      <c r="D53" s="174"/>
      <c r="E53" s="132"/>
      <c r="F53" s="133"/>
      <c r="G53" s="132"/>
      <c r="H53" s="133"/>
      <c r="I53" s="230" t="s">
        <v>99</v>
      </c>
      <c r="J53" s="231"/>
      <c r="K53" s="234" t="s">
        <v>19</v>
      </c>
      <c r="L53" s="235"/>
      <c r="M53" s="235"/>
      <c r="N53" s="174"/>
      <c r="O53" s="262" t="s">
        <v>140</v>
      </c>
      <c r="P53" s="263"/>
      <c r="Q53" s="263"/>
      <c r="R53" s="263"/>
      <c r="S53" s="264"/>
      <c r="T53" s="95" t="s">
        <v>18</v>
      </c>
      <c r="U53" s="96"/>
      <c r="V53" s="97"/>
      <c r="W53" s="85"/>
      <c r="X53" s="86"/>
      <c r="Y53" s="86" t="s">
        <v>40</v>
      </c>
      <c r="Z53" s="86" t="s">
        <v>40</v>
      </c>
      <c r="AA53" s="86" t="s">
        <v>224</v>
      </c>
      <c r="AB53" s="86" t="s">
        <v>40</v>
      </c>
      <c r="AC53" s="87"/>
      <c r="AD53" s="85"/>
      <c r="AE53" s="86"/>
      <c r="AF53" s="86" t="s">
        <v>40</v>
      </c>
      <c r="AG53" s="86" t="s">
        <v>40</v>
      </c>
      <c r="AH53" s="86" t="s">
        <v>40</v>
      </c>
      <c r="AI53" s="86" t="s">
        <v>224</v>
      </c>
      <c r="AJ53" s="87"/>
      <c r="AK53" s="85"/>
      <c r="AL53" s="86"/>
      <c r="AM53" s="86" t="s">
        <v>40</v>
      </c>
      <c r="AN53" s="86" t="s">
        <v>40</v>
      </c>
      <c r="AO53" s="86" t="s">
        <v>40</v>
      </c>
      <c r="AP53" s="86" t="s">
        <v>40</v>
      </c>
      <c r="AQ53" s="87"/>
      <c r="AR53" s="85"/>
      <c r="AS53" s="86"/>
      <c r="AT53" s="86" t="s">
        <v>224</v>
      </c>
      <c r="AU53" s="86" t="s">
        <v>40</v>
      </c>
      <c r="AV53" s="86" t="s">
        <v>40</v>
      </c>
      <c r="AW53" s="86" t="s">
        <v>40</v>
      </c>
      <c r="AX53" s="87"/>
      <c r="AY53" s="85"/>
      <c r="AZ53" s="86"/>
      <c r="BA53" s="88"/>
      <c r="BB53" s="226"/>
      <c r="BC53" s="227"/>
      <c r="BD53" s="228"/>
      <c r="BE53" s="229"/>
      <c r="BF53" s="238"/>
      <c r="BG53" s="239"/>
      <c r="BH53" s="239"/>
      <c r="BI53" s="239"/>
      <c r="BJ53" s="240"/>
    </row>
    <row r="54" spans="2:62" ht="20.25" customHeight="1">
      <c r="B54" s="310"/>
      <c r="C54" s="171"/>
      <c r="D54" s="172"/>
      <c r="E54" s="130"/>
      <c r="F54" s="131" t="str">
        <f>C53</f>
        <v>訪問介護員</v>
      </c>
      <c r="G54" s="130"/>
      <c r="H54" s="131" t="str">
        <f>I53</f>
        <v>C</v>
      </c>
      <c r="I54" s="232"/>
      <c r="J54" s="233"/>
      <c r="K54" s="236"/>
      <c r="L54" s="237"/>
      <c r="M54" s="237"/>
      <c r="N54" s="172"/>
      <c r="O54" s="262"/>
      <c r="P54" s="263"/>
      <c r="Q54" s="263"/>
      <c r="R54" s="263"/>
      <c r="S54" s="264"/>
      <c r="T54" s="148" t="s">
        <v>180</v>
      </c>
      <c r="U54" s="99"/>
      <c r="V54" s="149"/>
      <c r="W54" s="135" t="str">
        <f>IF(W53="","",VLOOKUP(W53,【記載例1】!$C$6:$L$47,10,FALSE))</f>
        <v/>
      </c>
      <c r="X54" s="136" t="str">
        <f>IF(X53="","",VLOOKUP(X53,【記載例1】!$C$6:$L$47,10,FALSE))</f>
        <v/>
      </c>
      <c r="Y54" s="136">
        <f>IF(Y53="","",VLOOKUP(Y53,【記載例1】!$C$6:$L$47,10,FALSE))</f>
        <v>8.0000000000000018</v>
      </c>
      <c r="Z54" s="136">
        <f>IF(Z53="","",VLOOKUP(Z53,【記載例1】!$C$6:$L$47,10,FALSE))</f>
        <v>8.0000000000000018</v>
      </c>
      <c r="AA54" s="136">
        <f>IF(AA53="","",VLOOKUP(AA53,【記載例1】!$C$6:$L$47,10,FALSE))</f>
        <v>8.0000000000000018</v>
      </c>
      <c r="AB54" s="136">
        <f>IF(AB53="","",VLOOKUP(AB53,【記載例1】!$C$6:$L$47,10,FALSE))</f>
        <v>8.0000000000000018</v>
      </c>
      <c r="AC54" s="137" t="str">
        <f>IF(AC53="","",VLOOKUP(AC53,【記載例1】!$C$6:$L$47,10,FALSE))</f>
        <v/>
      </c>
      <c r="AD54" s="135" t="str">
        <f>IF(AD53="","",VLOOKUP(AD53,【記載例1】!$C$6:$L$47,10,FALSE))</f>
        <v/>
      </c>
      <c r="AE54" s="136" t="str">
        <f>IF(AE53="","",VLOOKUP(AE53,【記載例1】!$C$6:$L$47,10,FALSE))</f>
        <v/>
      </c>
      <c r="AF54" s="136">
        <f>IF(AF53="","",VLOOKUP(AF53,【記載例1】!$C$6:$L$47,10,FALSE))</f>
        <v>8.0000000000000018</v>
      </c>
      <c r="AG54" s="136">
        <f>IF(AG53="","",VLOOKUP(AG53,【記載例1】!$C$6:$L$47,10,FALSE))</f>
        <v>8.0000000000000018</v>
      </c>
      <c r="AH54" s="136">
        <f>IF(AH53="","",VLOOKUP(AH53,【記載例1】!$C$6:$L$47,10,FALSE))</f>
        <v>8.0000000000000018</v>
      </c>
      <c r="AI54" s="136">
        <f>IF(AI53="","",VLOOKUP(AI53,【記載例1】!$C$6:$L$47,10,FALSE))</f>
        <v>8.0000000000000018</v>
      </c>
      <c r="AJ54" s="137" t="str">
        <f>IF(AJ53="","",VLOOKUP(AJ53,【記載例1】!$C$6:$L$47,10,FALSE))</f>
        <v/>
      </c>
      <c r="AK54" s="135" t="str">
        <f>IF(AK53="","",VLOOKUP(AK53,【記載例1】!$C$6:$L$47,10,FALSE))</f>
        <v/>
      </c>
      <c r="AL54" s="136" t="str">
        <f>IF(AL53="","",VLOOKUP(AL53,【記載例1】!$C$6:$L$47,10,FALSE))</f>
        <v/>
      </c>
      <c r="AM54" s="136">
        <f>IF(AM53="","",VLOOKUP(AM53,【記載例1】!$C$6:$L$47,10,FALSE))</f>
        <v>8.0000000000000018</v>
      </c>
      <c r="AN54" s="136">
        <f>IF(AN53="","",VLOOKUP(AN53,【記載例1】!$C$6:$L$47,10,FALSE))</f>
        <v>8.0000000000000018</v>
      </c>
      <c r="AO54" s="136">
        <f>IF(AO53="","",VLOOKUP(AO53,【記載例1】!$C$6:$L$47,10,FALSE))</f>
        <v>8.0000000000000018</v>
      </c>
      <c r="AP54" s="136">
        <f>IF(AP53="","",VLOOKUP(AP53,【記載例1】!$C$6:$L$47,10,FALSE))</f>
        <v>8.0000000000000018</v>
      </c>
      <c r="AQ54" s="137" t="str">
        <f>IF(AQ53="","",VLOOKUP(AQ53,【記載例1】!$C$6:$L$47,10,FALSE))</f>
        <v/>
      </c>
      <c r="AR54" s="135" t="str">
        <f>IF(AR53="","",VLOOKUP(AR53,【記載例1】!$C$6:$L$47,10,FALSE))</f>
        <v/>
      </c>
      <c r="AS54" s="136" t="str">
        <f>IF(AS53="","",VLOOKUP(AS53,【記載例1】!$C$6:$L$47,10,FALSE))</f>
        <v/>
      </c>
      <c r="AT54" s="136">
        <f>IF(AT53="","",VLOOKUP(AT53,【記載例1】!$C$6:$L$47,10,FALSE))</f>
        <v>8.0000000000000018</v>
      </c>
      <c r="AU54" s="136">
        <f>IF(AU53="","",VLOOKUP(AU53,【記載例1】!$C$6:$L$47,10,FALSE))</f>
        <v>8.0000000000000018</v>
      </c>
      <c r="AV54" s="136">
        <f>IF(AV53="","",VLOOKUP(AV53,【記載例1】!$C$6:$L$47,10,FALSE))</f>
        <v>8.0000000000000018</v>
      </c>
      <c r="AW54" s="136">
        <f>IF(AW53="","",VLOOKUP(AW53,【記載例1】!$C$6:$L$47,10,FALSE))</f>
        <v>8.0000000000000018</v>
      </c>
      <c r="AX54" s="137" t="str">
        <f>IF(AX53="","",VLOOKUP(AX53,【記載例1】!$C$6:$L$47,10,FALSE))</f>
        <v/>
      </c>
      <c r="AY54" s="135" t="str">
        <f>IF(AY53="","",VLOOKUP(AY53,【記載例1】!$C$6:$L$47,10,FALSE))</f>
        <v/>
      </c>
      <c r="AZ54" s="136" t="str">
        <f>IF(AZ53="","",VLOOKUP(AZ53,【記載例1】!$C$6:$L$47,10,FALSE))</f>
        <v/>
      </c>
      <c r="BA54" s="136" t="str">
        <f>IF(BA53="","",VLOOKUP(BA53,【記載例1】!$C$6:$L$47,10,FALSE))</f>
        <v/>
      </c>
      <c r="BB54" s="244">
        <f>IF($BE$3="４週",SUM(W54:AX54),IF($BE$3="暦月",SUM(W54:BA54),""))</f>
        <v>128.00000000000003</v>
      </c>
      <c r="BC54" s="245"/>
      <c r="BD54" s="246">
        <f>IF($BE$3="４週",BB54/4,IF($BE$3="暦月",(BB54/($BE$8/7)),""))</f>
        <v>32.000000000000007</v>
      </c>
      <c r="BE54" s="245"/>
      <c r="BF54" s="241"/>
      <c r="BG54" s="242"/>
      <c r="BH54" s="242"/>
      <c r="BI54" s="242"/>
      <c r="BJ54" s="243"/>
    </row>
    <row r="55" spans="2:62" ht="20.25" customHeight="1">
      <c r="B55" s="309">
        <f>B53+1</f>
        <v>21</v>
      </c>
      <c r="C55" s="173" t="s">
        <v>215</v>
      </c>
      <c r="D55" s="174"/>
      <c r="E55" s="130"/>
      <c r="F55" s="131"/>
      <c r="G55" s="130"/>
      <c r="H55" s="131"/>
      <c r="I55" s="230" t="s">
        <v>88</v>
      </c>
      <c r="J55" s="231"/>
      <c r="K55" s="234" t="s">
        <v>102</v>
      </c>
      <c r="L55" s="235"/>
      <c r="M55" s="235"/>
      <c r="N55" s="174"/>
      <c r="O55" s="262" t="s">
        <v>141</v>
      </c>
      <c r="P55" s="263"/>
      <c r="Q55" s="263"/>
      <c r="R55" s="263"/>
      <c r="S55" s="264"/>
      <c r="T55" s="147" t="s">
        <v>18</v>
      </c>
      <c r="V55" s="98"/>
      <c r="W55" s="85" t="s">
        <v>39</v>
      </c>
      <c r="X55" s="86" t="s">
        <v>223</v>
      </c>
      <c r="Y55" s="86"/>
      <c r="Z55" s="86"/>
      <c r="AA55" s="86" t="s">
        <v>223</v>
      </c>
      <c r="AB55" s="86" t="s">
        <v>39</v>
      </c>
      <c r="AC55" s="87" t="s">
        <v>223</v>
      </c>
      <c r="AD55" s="85" t="s">
        <v>39</v>
      </c>
      <c r="AE55" s="86" t="s">
        <v>223</v>
      </c>
      <c r="AF55" s="86"/>
      <c r="AG55" s="86"/>
      <c r="AH55" s="86" t="s">
        <v>223</v>
      </c>
      <c r="AI55" s="86" t="s">
        <v>39</v>
      </c>
      <c r="AJ55" s="87" t="s">
        <v>223</v>
      </c>
      <c r="AK55" s="85" t="s">
        <v>39</v>
      </c>
      <c r="AL55" s="86" t="s">
        <v>223</v>
      </c>
      <c r="AM55" s="86"/>
      <c r="AN55" s="86"/>
      <c r="AO55" s="86" t="s">
        <v>223</v>
      </c>
      <c r="AP55" s="86" t="s">
        <v>39</v>
      </c>
      <c r="AQ55" s="87" t="s">
        <v>223</v>
      </c>
      <c r="AR55" s="85" t="s">
        <v>39</v>
      </c>
      <c r="AS55" s="86" t="s">
        <v>223</v>
      </c>
      <c r="AT55" s="86"/>
      <c r="AU55" s="86"/>
      <c r="AV55" s="86" t="s">
        <v>223</v>
      </c>
      <c r="AW55" s="86" t="s">
        <v>39</v>
      </c>
      <c r="AX55" s="87" t="s">
        <v>223</v>
      </c>
      <c r="AY55" s="85"/>
      <c r="AZ55" s="86"/>
      <c r="BA55" s="88"/>
      <c r="BB55" s="226"/>
      <c r="BC55" s="227"/>
      <c r="BD55" s="228"/>
      <c r="BE55" s="229"/>
      <c r="BF55" s="238"/>
      <c r="BG55" s="239"/>
      <c r="BH55" s="239"/>
      <c r="BI55" s="239"/>
      <c r="BJ55" s="240"/>
    </row>
    <row r="56" spans="2:62" ht="20.25" customHeight="1">
      <c r="B56" s="310"/>
      <c r="C56" s="171"/>
      <c r="D56" s="172"/>
      <c r="E56" s="130"/>
      <c r="F56" s="131" t="str">
        <f>C55</f>
        <v>看護職員</v>
      </c>
      <c r="G56" s="130"/>
      <c r="H56" s="131" t="str">
        <f>I55</f>
        <v>A</v>
      </c>
      <c r="I56" s="232"/>
      <c r="J56" s="233"/>
      <c r="K56" s="236"/>
      <c r="L56" s="237"/>
      <c r="M56" s="237"/>
      <c r="N56" s="172"/>
      <c r="O56" s="262"/>
      <c r="P56" s="263"/>
      <c r="Q56" s="263"/>
      <c r="R56" s="263"/>
      <c r="S56" s="264"/>
      <c r="T56" s="148" t="s">
        <v>180</v>
      </c>
      <c r="U56" s="99"/>
      <c r="V56" s="149"/>
      <c r="W56" s="135">
        <f>IF(W55="","",VLOOKUP(W55,【記載例1】!$C$6:$L$47,10,FALSE))</f>
        <v>8</v>
      </c>
      <c r="X56" s="136">
        <f>IF(X55="","",VLOOKUP(X55,【記載例1】!$C$6:$L$47,10,FALSE))</f>
        <v>8</v>
      </c>
      <c r="Y56" s="136" t="str">
        <f>IF(Y55="","",VLOOKUP(Y55,【記載例1】!$C$6:$L$47,10,FALSE))</f>
        <v/>
      </c>
      <c r="Z56" s="136" t="str">
        <f>IF(Z55="","",VLOOKUP(Z55,【記載例1】!$C$6:$L$47,10,FALSE))</f>
        <v/>
      </c>
      <c r="AA56" s="136">
        <f>IF(AA55="","",VLOOKUP(AA55,【記載例1】!$C$6:$L$47,10,FALSE))</f>
        <v>8</v>
      </c>
      <c r="AB56" s="136">
        <f>IF(AB55="","",VLOOKUP(AB55,【記載例1】!$C$6:$L$47,10,FALSE))</f>
        <v>8</v>
      </c>
      <c r="AC56" s="137">
        <f>IF(AC55="","",VLOOKUP(AC55,【記載例1】!$C$6:$L$47,10,FALSE))</f>
        <v>8</v>
      </c>
      <c r="AD56" s="135">
        <f>IF(AD55="","",VLOOKUP(AD55,【記載例1】!$C$6:$L$47,10,FALSE))</f>
        <v>8</v>
      </c>
      <c r="AE56" s="136">
        <f>IF(AE55="","",VLOOKUP(AE55,【記載例1】!$C$6:$L$47,10,FALSE))</f>
        <v>8</v>
      </c>
      <c r="AF56" s="136" t="str">
        <f>IF(AF55="","",VLOOKUP(AF55,【記載例1】!$C$6:$L$47,10,FALSE))</f>
        <v/>
      </c>
      <c r="AG56" s="136" t="str">
        <f>IF(AG55="","",VLOOKUP(AG55,【記載例1】!$C$6:$L$47,10,FALSE))</f>
        <v/>
      </c>
      <c r="AH56" s="136">
        <f>IF(AH55="","",VLOOKUP(AH55,【記載例1】!$C$6:$L$47,10,FALSE))</f>
        <v>8</v>
      </c>
      <c r="AI56" s="136">
        <f>IF(AI55="","",VLOOKUP(AI55,【記載例1】!$C$6:$L$47,10,FALSE))</f>
        <v>8</v>
      </c>
      <c r="AJ56" s="137">
        <f>IF(AJ55="","",VLOOKUP(AJ55,【記載例1】!$C$6:$L$47,10,FALSE))</f>
        <v>8</v>
      </c>
      <c r="AK56" s="135">
        <f>IF(AK55="","",VLOOKUP(AK55,【記載例1】!$C$6:$L$47,10,FALSE))</f>
        <v>8</v>
      </c>
      <c r="AL56" s="136">
        <f>IF(AL55="","",VLOOKUP(AL55,【記載例1】!$C$6:$L$47,10,FALSE))</f>
        <v>8</v>
      </c>
      <c r="AM56" s="136" t="str">
        <f>IF(AM55="","",VLOOKUP(AM55,【記載例1】!$C$6:$L$47,10,FALSE))</f>
        <v/>
      </c>
      <c r="AN56" s="136" t="str">
        <f>IF(AN55="","",VLOOKUP(AN55,【記載例1】!$C$6:$L$47,10,FALSE))</f>
        <v/>
      </c>
      <c r="AO56" s="136">
        <f>IF(AO55="","",VLOOKUP(AO55,【記載例1】!$C$6:$L$47,10,FALSE))</f>
        <v>8</v>
      </c>
      <c r="AP56" s="136">
        <f>IF(AP55="","",VLOOKUP(AP55,【記載例1】!$C$6:$L$47,10,FALSE))</f>
        <v>8</v>
      </c>
      <c r="AQ56" s="137">
        <f>IF(AQ55="","",VLOOKUP(AQ55,【記載例1】!$C$6:$L$47,10,FALSE))</f>
        <v>8</v>
      </c>
      <c r="AR56" s="135">
        <f>IF(AR55="","",VLOOKUP(AR55,【記載例1】!$C$6:$L$47,10,FALSE))</f>
        <v>8</v>
      </c>
      <c r="AS56" s="136">
        <f>IF(AS55="","",VLOOKUP(AS55,【記載例1】!$C$6:$L$47,10,FALSE))</f>
        <v>8</v>
      </c>
      <c r="AT56" s="136" t="str">
        <f>IF(AT55="","",VLOOKUP(AT55,【記載例1】!$C$6:$L$47,10,FALSE))</f>
        <v/>
      </c>
      <c r="AU56" s="136" t="str">
        <f>IF(AU55="","",VLOOKUP(AU55,【記載例1】!$C$6:$L$47,10,FALSE))</f>
        <v/>
      </c>
      <c r="AV56" s="136">
        <f>IF(AV55="","",VLOOKUP(AV55,【記載例1】!$C$6:$L$47,10,FALSE))</f>
        <v>8</v>
      </c>
      <c r="AW56" s="136">
        <f>IF(AW55="","",VLOOKUP(AW55,【記載例1】!$C$6:$L$47,10,FALSE))</f>
        <v>8</v>
      </c>
      <c r="AX56" s="137">
        <f>IF(AX55="","",VLOOKUP(AX55,【記載例1】!$C$6:$L$47,10,FALSE))</f>
        <v>8</v>
      </c>
      <c r="AY56" s="135" t="str">
        <f>IF(AY55="","",VLOOKUP(AY55,【記載例1】!$C$6:$L$47,10,FALSE))</f>
        <v/>
      </c>
      <c r="AZ56" s="136" t="str">
        <f>IF(AZ55="","",VLOOKUP(AZ55,【記載例1】!$C$6:$L$47,10,FALSE))</f>
        <v/>
      </c>
      <c r="BA56" s="136" t="str">
        <f>IF(BA55="","",VLOOKUP(BA55,【記載例1】!$C$6:$L$47,10,FALSE))</f>
        <v/>
      </c>
      <c r="BB56" s="244">
        <f>IF($BE$3="４週",SUM(W56:AX56),IF($BE$3="暦月",SUM(W56:BA56),""))</f>
        <v>160</v>
      </c>
      <c r="BC56" s="245"/>
      <c r="BD56" s="246">
        <f>IF($BE$3="４週",BB56/4,IF($BE$3="暦月",(BB56/($BE$8/7)),""))</f>
        <v>40</v>
      </c>
      <c r="BE56" s="245"/>
      <c r="BF56" s="241"/>
      <c r="BG56" s="242"/>
      <c r="BH56" s="242"/>
      <c r="BI56" s="242"/>
      <c r="BJ56" s="243"/>
    </row>
    <row r="57" spans="2:62" ht="20.25" customHeight="1">
      <c r="B57" s="309">
        <f>B55+1</f>
        <v>22</v>
      </c>
      <c r="C57" s="173" t="s">
        <v>215</v>
      </c>
      <c r="D57" s="174"/>
      <c r="E57" s="130"/>
      <c r="F57" s="131"/>
      <c r="G57" s="130"/>
      <c r="H57" s="131"/>
      <c r="I57" s="230" t="s">
        <v>88</v>
      </c>
      <c r="J57" s="231"/>
      <c r="K57" s="234" t="s">
        <v>201</v>
      </c>
      <c r="L57" s="235"/>
      <c r="M57" s="235"/>
      <c r="N57" s="174"/>
      <c r="O57" s="262" t="s">
        <v>142</v>
      </c>
      <c r="P57" s="263"/>
      <c r="Q57" s="263"/>
      <c r="R57" s="263"/>
      <c r="S57" s="264"/>
      <c r="T57" s="147" t="s">
        <v>18</v>
      </c>
      <c r="V57" s="98"/>
      <c r="W57" s="85" t="s">
        <v>40</v>
      </c>
      <c r="X57" s="86" t="s">
        <v>40</v>
      </c>
      <c r="Y57" s="86"/>
      <c r="Z57" s="86"/>
      <c r="AA57" s="86" t="s">
        <v>224</v>
      </c>
      <c r="AB57" s="86" t="s">
        <v>40</v>
      </c>
      <c r="AC57" s="87" t="s">
        <v>40</v>
      </c>
      <c r="AD57" s="85" t="s">
        <v>40</v>
      </c>
      <c r="AE57" s="86" t="s">
        <v>40</v>
      </c>
      <c r="AF57" s="86"/>
      <c r="AG57" s="86"/>
      <c r="AH57" s="86" t="s">
        <v>224</v>
      </c>
      <c r="AI57" s="86" t="s">
        <v>40</v>
      </c>
      <c r="AJ57" s="87" t="s">
        <v>40</v>
      </c>
      <c r="AK57" s="85" t="s">
        <v>40</v>
      </c>
      <c r="AL57" s="86" t="s">
        <v>40</v>
      </c>
      <c r="AM57" s="86"/>
      <c r="AN57" s="86"/>
      <c r="AO57" s="86" t="s">
        <v>224</v>
      </c>
      <c r="AP57" s="86" t="s">
        <v>40</v>
      </c>
      <c r="AQ57" s="87" t="s">
        <v>40</v>
      </c>
      <c r="AR57" s="85" t="s">
        <v>40</v>
      </c>
      <c r="AS57" s="86" t="s">
        <v>40</v>
      </c>
      <c r="AT57" s="86"/>
      <c r="AU57" s="86"/>
      <c r="AV57" s="86" t="s">
        <v>224</v>
      </c>
      <c r="AW57" s="86" t="s">
        <v>40</v>
      </c>
      <c r="AX57" s="87" t="s">
        <v>40</v>
      </c>
      <c r="AY57" s="85"/>
      <c r="AZ57" s="86"/>
      <c r="BA57" s="88"/>
      <c r="BB57" s="226"/>
      <c r="BC57" s="227"/>
      <c r="BD57" s="228"/>
      <c r="BE57" s="229"/>
      <c r="BF57" s="238"/>
      <c r="BG57" s="239"/>
      <c r="BH57" s="239"/>
      <c r="BI57" s="239"/>
      <c r="BJ57" s="240"/>
    </row>
    <row r="58" spans="2:62" ht="20.25" customHeight="1">
      <c r="B58" s="310"/>
      <c r="C58" s="171"/>
      <c r="D58" s="172"/>
      <c r="E58" s="130"/>
      <c r="F58" s="131" t="str">
        <f>C57</f>
        <v>看護職員</v>
      </c>
      <c r="G58" s="130"/>
      <c r="H58" s="131" t="str">
        <f>I57</f>
        <v>A</v>
      </c>
      <c r="I58" s="232"/>
      <c r="J58" s="233"/>
      <c r="K58" s="236"/>
      <c r="L58" s="237"/>
      <c r="M58" s="237"/>
      <c r="N58" s="172"/>
      <c r="O58" s="262"/>
      <c r="P58" s="263"/>
      <c r="Q58" s="263"/>
      <c r="R58" s="263"/>
      <c r="S58" s="264"/>
      <c r="T58" s="148" t="s">
        <v>180</v>
      </c>
      <c r="U58" s="99"/>
      <c r="V58" s="149"/>
      <c r="W58" s="135">
        <f>IF(W57="","",VLOOKUP(W57,【記載例1】!$C$6:$L$47,10,FALSE))</f>
        <v>8.0000000000000018</v>
      </c>
      <c r="X58" s="136">
        <f>IF(X57="","",VLOOKUP(X57,【記載例1】!$C$6:$L$47,10,FALSE))</f>
        <v>8.0000000000000018</v>
      </c>
      <c r="Y58" s="136" t="str">
        <f>IF(Y57="","",VLOOKUP(Y57,【記載例1】!$C$6:$L$47,10,FALSE))</f>
        <v/>
      </c>
      <c r="Z58" s="136" t="str">
        <f>IF(Z57="","",VLOOKUP(Z57,【記載例1】!$C$6:$L$47,10,FALSE))</f>
        <v/>
      </c>
      <c r="AA58" s="136">
        <f>IF(AA57="","",VLOOKUP(AA57,【記載例1】!$C$6:$L$47,10,FALSE))</f>
        <v>8.0000000000000018</v>
      </c>
      <c r="AB58" s="136">
        <f>IF(AB57="","",VLOOKUP(AB57,【記載例1】!$C$6:$L$47,10,FALSE))</f>
        <v>8.0000000000000018</v>
      </c>
      <c r="AC58" s="137">
        <f>IF(AC57="","",VLOOKUP(AC57,【記載例1】!$C$6:$L$47,10,FALSE))</f>
        <v>8.0000000000000018</v>
      </c>
      <c r="AD58" s="135">
        <f>IF(AD57="","",VLOOKUP(AD57,【記載例1】!$C$6:$L$47,10,FALSE))</f>
        <v>8.0000000000000018</v>
      </c>
      <c r="AE58" s="136">
        <f>IF(AE57="","",VLOOKUP(AE57,【記載例1】!$C$6:$L$47,10,FALSE))</f>
        <v>8.0000000000000018</v>
      </c>
      <c r="AF58" s="136" t="str">
        <f>IF(AF57="","",VLOOKUP(AF57,【記載例1】!$C$6:$L$47,10,FALSE))</f>
        <v/>
      </c>
      <c r="AG58" s="136" t="str">
        <f>IF(AG57="","",VLOOKUP(AG57,【記載例1】!$C$6:$L$47,10,FALSE))</f>
        <v/>
      </c>
      <c r="AH58" s="136">
        <f>IF(AH57="","",VLOOKUP(AH57,【記載例1】!$C$6:$L$47,10,FALSE))</f>
        <v>8.0000000000000018</v>
      </c>
      <c r="AI58" s="136">
        <f>IF(AI57="","",VLOOKUP(AI57,【記載例1】!$C$6:$L$47,10,FALSE))</f>
        <v>8.0000000000000018</v>
      </c>
      <c r="AJ58" s="137">
        <f>IF(AJ57="","",VLOOKUP(AJ57,【記載例1】!$C$6:$L$47,10,FALSE))</f>
        <v>8.0000000000000018</v>
      </c>
      <c r="AK58" s="135">
        <f>IF(AK57="","",VLOOKUP(AK57,【記載例1】!$C$6:$L$47,10,FALSE))</f>
        <v>8.0000000000000018</v>
      </c>
      <c r="AL58" s="136">
        <f>IF(AL57="","",VLOOKUP(AL57,【記載例1】!$C$6:$L$47,10,FALSE))</f>
        <v>8.0000000000000018</v>
      </c>
      <c r="AM58" s="136" t="str">
        <f>IF(AM57="","",VLOOKUP(AM57,【記載例1】!$C$6:$L$47,10,FALSE))</f>
        <v/>
      </c>
      <c r="AN58" s="136" t="str">
        <f>IF(AN57="","",VLOOKUP(AN57,【記載例1】!$C$6:$L$47,10,FALSE))</f>
        <v/>
      </c>
      <c r="AO58" s="136">
        <f>IF(AO57="","",VLOOKUP(AO57,【記載例1】!$C$6:$L$47,10,FALSE))</f>
        <v>8.0000000000000018</v>
      </c>
      <c r="AP58" s="136">
        <f>IF(AP57="","",VLOOKUP(AP57,【記載例1】!$C$6:$L$47,10,FALSE))</f>
        <v>8.0000000000000018</v>
      </c>
      <c r="AQ58" s="137">
        <f>IF(AQ57="","",VLOOKUP(AQ57,【記載例1】!$C$6:$L$47,10,FALSE))</f>
        <v>8.0000000000000018</v>
      </c>
      <c r="AR58" s="135">
        <f>IF(AR57="","",VLOOKUP(AR57,【記載例1】!$C$6:$L$47,10,FALSE))</f>
        <v>8.0000000000000018</v>
      </c>
      <c r="AS58" s="136">
        <f>IF(AS57="","",VLOOKUP(AS57,【記載例1】!$C$6:$L$47,10,FALSE))</f>
        <v>8.0000000000000018</v>
      </c>
      <c r="AT58" s="136" t="str">
        <f>IF(AT57="","",VLOOKUP(AT57,【記載例1】!$C$6:$L$47,10,FALSE))</f>
        <v/>
      </c>
      <c r="AU58" s="136" t="str">
        <f>IF(AU57="","",VLOOKUP(AU57,【記載例1】!$C$6:$L$47,10,FALSE))</f>
        <v/>
      </c>
      <c r="AV58" s="136">
        <f>IF(AV57="","",VLOOKUP(AV57,【記載例1】!$C$6:$L$47,10,FALSE))</f>
        <v>8.0000000000000018</v>
      </c>
      <c r="AW58" s="136">
        <f>IF(AW57="","",VLOOKUP(AW57,【記載例1】!$C$6:$L$47,10,FALSE))</f>
        <v>8.0000000000000018</v>
      </c>
      <c r="AX58" s="137">
        <f>IF(AX57="","",VLOOKUP(AX57,【記載例1】!$C$6:$L$47,10,FALSE))</f>
        <v>8.0000000000000018</v>
      </c>
      <c r="AY58" s="135" t="str">
        <f>IF(AY57="","",VLOOKUP(AY57,【記載例1】!$C$6:$L$47,10,FALSE))</f>
        <v/>
      </c>
      <c r="AZ58" s="136" t="str">
        <f>IF(AZ57="","",VLOOKUP(AZ57,【記載例1】!$C$6:$L$47,10,FALSE))</f>
        <v/>
      </c>
      <c r="BA58" s="136" t="str">
        <f>IF(BA57="","",VLOOKUP(BA57,【記載例1】!$C$6:$L$47,10,FALSE))</f>
        <v/>
      </c>
      <c r="BB58" s="244">
        <f>IF($BE$3="４週",SUM(W58:AX58),IF($BE$3="暦月",SUM(W58:BA58),""))</f>
        <v>160.00000000000003</v>
      </c>
      <c r="BC58" s="245"/>
      <c r="BD58" s="246">
        <f>IF($BE$3="４週",BB58/4,IF($BE$3="暦月",(BB58/($BE$8/7)),""))</f>
        <v>40.000000000000007</v>
      </c>
      <c r="BE58" s="245"/>
      <c r="BF58" s="241"/>
      <c r="BG58" s="242"/>
      <c r="BH58" s="242"/>
      <c r="BI58" s="242"/>
      <c r="BJ58" s="243"/>
    </row>
    <row r="59" spans="2:62" ht="20.25" customHeight="1">
      <c r="B59" s="309">
        <f>B57+1</f>
        <v>23</v>
      </c>
      <c r="C59" s="173" t="s">
        <v>215</v>
      </c>
      <c r="D59" s="174"/>
      <c r="E59" s="130"/>
      <c r="F59" s="131"/>
      <c r="G59" s="130"/>
      <c r="H59" s="131"/>
      <c r="I59" s="230" t="s">
        <v>88</v>
      </c>
      <c r="J59" s="231"/>
      <c r="K59" s="234" t="s">
        <v>202</v>
      </c>
      <c r="L59" s="235"/>
      <c r="M59" s="235"/>
      <c r="N59" s="174"/>
      <c r="O59" s="262" t="s">
        <v>143</v>
      </c>
      <c r="P59" s="263"/>
      <c r="Q59" s="263"/>
      <c r="R59" s="263"/>
      <c r="S59" s="264"/>
      <c r="T59" s="147" t="s">
        <v>18</v>
      </c>
      <c r="V59" s="98"/>
      <c r="W59" s="85" t="s">
        <v>41</v>
      </c>
      <c r="X59" s="86" t="s">
        <v>41</v>
      </c>
      <c r="Y59" s="86"/>
      <c r="Z59" s="86"/>
      <c r="AA59" s="86" t="s">
        <v>225</v>
      </c>
      <c r="AB59" s="86" t="s">
        <v>41</v>
      </c>
      <c r="AC59" s="87" t="s">
        <v>41</v>
      </c>
      <c r="AD59" s="85" t="s">
        <v>41</v>
      </c>
      <c r="AE59" s="86" t="s">
        <v>41</v>
      </c>
      <c r="AF59" s="86"/>
      <c r="AG59" s="86"/>
      <c r="AH59" s="86" t="s">
        <v>225</v>
      </c>
      <c r="AI59" s="86" t="s">
        <v>41</v>
      </c>
      <c r="AJ59" s="87" t="s">
        <v>41</v>
      </c>
      <c r="AK59" s="85" t="s">
        <v>41</v>
      </c>
      <c r="AL59" s="86" t="s">
        <v>41</v>
      </c>
      <c r="AM59" s="86"/>
      <c r="AN59" s="86"/>
      <c r="AO59" s="86" t="s">
        <v>225</v>
      </c>
      <c r="AP59" s="86" t="s">
        <v>41</v>
      </c>
      <c r="AQ59" s="87" t="s">
        <v>41</v>
      </c>
      <c r="AR59" s="85" t="s">
        <v>41</v>
      </c>
      <c r="AS59" s="86" t="s">
        <v>41</v>
      </c>
      <c r="AT59" s="86"/>
      <c r="AU59" s="86"/>
      <c r="AV59" s="86" t="s">
        <v>225</v>
      </c>
      <c r="AW59" s="86" t="s">
        <v>41</v>
      </c>
      <c r="AX59" s="87" t="s">
        <v>41</v>
      </c>
      <c r="AY59" s="85"/>
      <c r="AZ59" s="86"/>
      <c r="BA59" s="88"/>
      <c r="BB59" s="226"/>
      <c r="BC59" s="227"/>
      <c r="BD59" s="228"/>
      <c r="BE59" s="229"/>
      <c r="BF59" s="238"/>
      <c r="BG59" s="239"/>
      <c r="BH59" s="239"/>
      <c r="BI59" s="239"/>
      <c r="BJ59" s="240"/>
    </row>
    <row r="60" spans="2:62" ht="20.25" customHeight="1">
      <c r="B60" s="310"/>
      <c r="C60" s="171"/>
      <c r="D60" s="172"/>
      <c r="E60" s="130"/>
      <c r="F60" s="131" t="str">
        <f>C59</f>
        <v>看護職員</v>
      </c>
      <c r="G60" s="130"/>
      <c r="H60" s="131" t="str">
        <f>I59</f>
        <v>A</v>
      </c>
      <c r="I60" s="232"/>
      <c r="J60" s="233"/>
      <c r="K60" s="236"/>
      <c r="L60" s="237"/>
      <c r="M60" s="237"/>
      <c r="N60" s="172"/>
      <c r="O60" s="262"/>
      <c r="P60" s="263"/>
      <c r="Q60" s="263"/>
      <c r="R60" s="263"/>
      <c r="S60" s="264"/>
      <c r="T60" s="148" t="s">
        <v>180</v>
      </c>
      <c r="U60" s="99"/>
      <c r="V60" s="149"/>
      <c r="W60" s="135">
        <f>IF(W59="","",VLOOKUP(W59,【記載例1】!$C$6:$L$47,10,FALSE))</f>
        <v>8</v>
      </c>
      <c r="X60" s="136">
        <f>IF(X59="","",VLOOKUP(X59,【記載例1】!$C$6:$L$47,10,FALSE))</f>
        <v>8</v>
      </c>
      <c r="Y60" s="136" t="str">
        <f>IF(Y59="","",VLOOKUP(Y59,【記載例1】!$C$6:$L$47,10,FALSE))</f>
        <v/>
      </c>
      <c r="Z60" s="136" t="str">
        <f>IF(Z59="","",VLOOKUP(Z59,【記載例1】!$C$6:$L$47,10,FALSE))</f>
        <v/>
      </c>
      <c r="AA60" s="136">
        <f>IF(AA59="","",VLOOKUP(AA59,【記載例1】!$C$6:$L$47,10,FALSE))</f>
        <v>8</v>
      </c>
      <c r="AB60" s="136">
        <f>IF(AB59="","",VLOOKUP(AB59,【記載例1】!$C$6:$L$47,10,FALSE))</f>
        <v>8</v>
      </c>
      <c r="AC60" s="137">
        <f>IF(AC59="","",VLOOKUP(AC59,【記載例1】!$C$6:$L$47,10,FALSE))</f>
        <v>8</v>
      </c>
      <c r="AD60" s="135">
        <f>IF(AD59="","",VLOOKUP(AD59,【記載例1】!$C$6:$L$47,10,FALSE))</f>
        <v>8</v>
      </c>
      <c r="AE60" s="136">
        <f>IF(AE59="","",VLOOKUP(AE59,【記載例1】!$C$6:$L$47,10,FALSE))</f>
        <v>8</v>
      </c>
      <c r="AF60" s="136" t="str">
        <f>IF(AF59="","",VLOOKUP(AF59,【記載例1】!$C$6:$L$47,10,FALSE))</f>
        <v/>
      </c>
      <c r="AG60" s="136" t="str">
        <f>IF(AG59="","",VLOOKUP(AG59,【記載例1】!$C$6:$L$47,10,FALSE))</f>
        <v/>
      </c>
      <c r="AH60" s="136">
        <f>IF(AH59="","",VLOOKUP(AH59,【記載例1】!$C$6:$L$47,10,FALSE))</f>
        <v>8</v>
      </c>
      <c r="AI60" s="136">
        <f>IF(AI59="","",VLOOKUP(AI59,【記載例1】!$C$6:$L$47,10,FALSE))</f>
        <v>8</v>
      </c>
      <c r="AJ60" s="137">
        <f>IF(AJ59="","",VLOOKUP(AJ59,【記載例1】!$C$6:$L$47,10,FALSE))</f>
        <v>8</v>
      </c>
      <c r="AK60" s="135">
        <f>IF(AK59="","",VLOOKUP(AK59,【記載例1】!$C$6:$L$47,10,FALSE))</f>
        <v>8</v>
      </c>
      <c r="AL60" s="136">
        <f>IF(AL59="","",VLOOKUP(AL59,【記載例1】!$C$6:$L$47,10,FALSE))</f>
        <v>8</v>
      </c>
      <c r="AM60" s="136" t="str">
        <f>IF(AM59="","",VLOOKUP(AM59,【記載例1】!$C$6:$L$47,10,FALSE))</f>
        <v/>
      </c>
      <c r="AN60" s="136" t="str">
        <f>IF(AN59="","",VLOOKUP(AN59,【記載例1】!$C$6:$L$47,10,FALSE))</f>
        <v/>
      </c>
      <c r="AO60" s="136">
        <f>IF(AO59="","",VLOOKUP(AO59,【記載例1】!$C$6:$L$47,10,FALSE))</f>
        <v>8</v>
      </c>
      <c r="AP60" s="136">
        <f>IF(AP59="","",VLOOKUP(AP59,【記載例1】!$C$6:$L$47,10,FALSE))</f>
        <v>8</v>
      </c>
      <c r="AQ60" s="137">
        <f>IF(AQ59="","",VLOOKUP(AQ59,【記載例1】!$C$6:$L$47,10,FALSE))</f>
        <v>8</v>
      </c>
      <c r="AR60" s="135">
        <f>IF(AR59="","",VLOOKUP(AR59,【記載例1】!$C$6:$L$47,10,FALSE))</f>
        <v>8</v>
      </c>
      <c r="AS60" s="136">
        <f>IF(AS59="","",VLOOKUP(AS59,【記載例1】!$C$6:$L$47,10,FALSE))</f>
        <v>8</v>
      </c>
      <c r="AT60" s="136" t="str">
        <f>IF(AT59="","",VLOOKUP(AT59,【記載例1】!$C$6:$L$47,10,FALSE))</f>
        <v/>
      </c>
      <c r="AU60" s="136" t="str">
        <f>IF(AU59="","",VLOOKUP(AU59,【記載例1】!$C$6:$L$47,10,FALSE))</f>
        <v/>
      </c>
      <c r="AV60" s="136">
        <f>IF(AV59="","",VLOOKUP(AV59,【記載例1】!$C$6:$L$47,10,FALSE))</f>
        <v>8</v>
      </c>
      <c r="AW60" s="136">
        <f>IF(AW59="","",VLOOKUP(AW59,【記載例1】!$C$6:$L$47,10,FALSE))</f>
        <v>8</v>
      </c>
      <c r="AX60" s="137">
        <f>IF(AX59="","",VLOOKUP(AX59,【記載例1】!$C$6:$L$47,10,FALSE))</f>
        <v>8</v>
      </c>
      <c r="AY60" s="135" t="str">
        <f>IF(AY59="","",VLOOKUP(AY59,【記載例1】!$C$6:$L$47,10,FALSE))</f>
        <v/>
      </c>
      <c r="AZ60" s="136" t="str">
        <f>IF(AZ59="","",VLOOKUP(AZ59,【記載例1】!$C$6:$L$47,10,FALSE))</f>
        <v/>
      </c>
      <c r="BA60" s="136" t="str">
        <f>IF(BA59="","",VLOOKUP(BA59,【記載例1】!$C$6:$L$47,10,FALSE))</f>
        <v/>
      </c>
      <c r="BB60" s="244">
        <f>IF($BE$3="４週",SUM(W60:AX60),IF($BE$3="暦月",SUM(W60:BA60),""))</f>
        <v>160</v>
      </c>
      <c r="BC60" s="245"/>
      <c r="BD60" s="246">
        <f>IF($BE$3="４週",BB60/4,IF($BE$3="暦月",(BB60/($BE$8/7)),""))</f>
        <v>40</v>
      </c>
      <c r="BE60" s="245"/>
      <c r="BF60" s="241"/>
      <c r="BG60" s="242"/>
      <c r="BH60" s="242"/>
      <c r="BI60" s="242"/>
      <c r="BJ60" s="243"/>
    </row>
    <row r="61" spans="2:62" ht="20.25" customHeight="1">
      <c r="B61" s="309">
        <f>B59+1</f>
        <v>24</v>
      </c>
      <c r="C61" s="173" t="s">
        <v>215</v>
      </c>
      <c r="D61" s="174"/>
      <c r="E61" s="130"/>
      <c r="F61" s="131"/>
      <c r="G61" s="130"/>
      <c r="H61" s="131"/>
      <c r="I61" s="230" t="s">
        <v>88</v>
      </c>
      <c r="J61" s="231"/>
      <c r="K61" s="234" t="s">
        <v>202</v>
      </c>
      <c r="L61" s="235"/>
      <c r="M61" s="235"/>
      <c r="N61" s="174"/>
      <c r="O61" s="262" t="s">
        <v>144</v>
      </c>
      <c r="P61" s="263"/>
      <c r="Q61" s="263"/>
      <c r="R61" s="263"/>
      <c r="S61" s="264"/>
      <c r="T61" s="147" t="s">
        <v>18</v>
      </c>
      <c r="V61" s="98"/>
      <c r="W61" s="85" t="s">
        <v>39</v>
      </c>
      <c r="X61" s="86" t="s">
        <v>39</v>
      </c>
      <c r="Y61" s="86" t="s">
        <v>39</v>
      </c>
      <c r="Z61" s="86" t="s">
        <v>223</v>
      </c>
      <c r="AA61" s="86"/>
      <c r="AB61" s="86"/>
      <c r="AC61" s="87" t="s">
        <v>39</v>
      </c>
      <c r="AD61" s="85" t="s">
        <v>39</v>
      </c>
      <c r="AE61" s="86" t="s">
        <v>39</v>
      </c>
      <c r="AF61" s="86" t="s">
        <v>39</v>
      </c>
      <c r="AG61" s="86" t="s">
        <v>223</v>
      </c>
      <c r="AH61" s="86"/>
      <c r="AI61" s="86"/>
      <c r="AJ61" s="87" t="s">
        <v>39</v>
      </c>
      <c r="AK61" s="85" t="s">
        <v>39</v>
      </c>
      <c r="AL61" s="86" t="s">
        <v>39</v>
      </c>
      <c r="AM61" s="86" t="s">
        <v>39</v>
      </c>
      <c r="AN61" s="86" t="s">
        <v>223</v>
      </c>
      <c r="AO61" s="86"/>
      <c r="AP61" s="86"/>
      <c r="AQ61" s="87" t="s">
        <v>39</v>
      </c>
      <c r="AR61" s="85" t="s">
        <v>39</v>
      </c>
      <c r="AS61" s="86" t="s">
        <v>39</v>
      </c>
      <c r="AT61" s="86" t="s">
        <v>39</v>
      </c>
      <c r="AU61" s="86" t="s">
        <v>223</v>
      </c>
      <c r="AV61" s="86"/>
      <c r="AW61" s="86"/>
      <c r="AX61" s="87" t="s">
        <v>39</v>
      </c>
      <c r="AY61" s="85"/>
      <c r="AZ61" s="86"/>
      <c r="BA61" s="88"/>
      <c r="BB61" s="226"/>
      <c r="BC61" s="227"/>
      <c r="BD61" s="228"/>
      <c r="BE61" s="229"/>
      <c r="BF61" s="238"/>
      <c r="BG61" s="239"/>
      <c r="BH61" s="239"/>
      <c r="BI61" s="239"/>
      <c r="BJ61" s="240"/>
    </row>
    <row r="62" spans="2:62" ht="20.25" customHeight="1">
      <c r="B62" s="310"/>
      <c r="C62" s="171"/>
      <c r="D62" s="172"/>
      <c r="E62" s="130"/>
      <c r="F62" s="131" t="str">
        <f>C61</f>
        <v>看護職員</v>
      </c>
      <c r="G62" s="130"/>
      <c r="H62" s="131" t="str">
        <f>I61</f>
        <v>A</v>
      </c>
      <c r="I62" s="232"/>
      <c r="J62" s="233"/>
      <c r="K62" s="236"/>
      <c r="L62" s="237"/>
      <c r="M62" s="237"/>
      <c r="N62" s="172"/>
      <c r="O62" s="262"/>
      <c r="P62" s="263"/>
      <c r="Q62" s="263"/>
      <c r="R62" s="263"/>
      <c r="S62" s="264"/>
      <c r="T62" s="148" t="s">
        <v>180</v>
      </c>
      <c r="U62" s="99"/>
      <c r="V62" s="149"/>
      <c r="W62" s="135">
        <f>IF(W61="","",VLOOKUP(W61,【記載例1】!$C$6:$L$47,10,FALSE))</f>
        <v>8</v>
      </c>
      <c r="X62" s="136">
        <f>IF(X61="","",VLOOKUP(X61,【記載例1】!$C$6:$L$47,10,FALSE))</f>
        <v>8</v>
      </c>
      <c r="Y62" s="136">
        <f>IF(Y61="","",VLOOKUP(Y61,【記載例1】!$C$6:$L$47,10,FALSE))</f>
        <v>8</v>
      </c>
      <c r="Z62" s="136">
        <f>IF(Z61="","",VLOOKUP(Z61,【記載例1】!$C$6:$L$47,10,FALSE))</f>
        <v>8</v>
      </c>
      <c r="AA62" s="136" t="str">
        <f>IF(AA61="","",VLOOKUP(AA61,【記載例1】!$C$6:$L$47,10,FALSE))</f>
        <v/>
      </c>
      <c r="AB62" s="136" t="str">
        <f>IF(AB61="","",VLOOKUP(AB61,【記載例1】!$C$6:$L$47,10,FALSE))</f>
        <v/>
      </c>
      <c r="AC62" s="137">
        <f>IF(AC61="","",VLOOKUP(AC61,【記載例1】!$C$6:$L$47,10,FALSE))</f>
        <v>8</v>
      </c>
      <c r="AD62" s="135">
        <f>IF(AD61="","",VLOOKUP(AD61,【記載例1】!$C$6:$L$47,10,FALSE))</f>
        <v>8</v>
      </c>
      <c r="AE62" s="136">
        <f>IF(AE61="","",VLOOKUP(AE61,【記載例1】!$C$6:$L$47,10,FALSE))</f>
        <v>8</v>
      </c>
      <c r="AF62" s="136">
        <f>IF(AF61="","",VLOOKUP(AF61,【記載例1】!$C$6:$L$47,10,FALSE))</f>
        <v>8</v>
      </c>
      <c r="AG62" s="136">
        <f>IF(AG61="","",VLOOKUP(AG61,【記載例1】!$C$6:$L$47,10,FALSE))</f>
        <v>8</v>
      </c>
      <c r="AH62" s="136" t="str">
        <f>IF(AH61="","",VLOOKUP(AH61,【記載例1】!$C$6:$L$47,10,FALSE))</f>
        <v/>
      </c>
      <c r="AI62" s="136" t="str">
        <f>IF(AI61="","",VLOOKUP(AI61,【記載例1】!$C$6:$L$47,10,FALSE))</f>
        <v/>
      </c>
      <c r="AJ62" s="137">
        <f>IF(AJ61="","",VLOOKUP(AJ61,【記載例1】!$C$6:$L$47,10,FALSE))</f>
        <v>8</v>
      </c>
      <c r="AK62" s="135">
        <f>IF(AK61="","",VLOOKUP(AK61,【記載例1】!$C$6:$L$47,10,FALSE))</f>
        <v>8</v>
      </c>
      <c r="AL62" s="136">
        <f>IF(AL61="","",VLOOKUP(AL61,【記載例1】!$C$6:$L$47,10,FALSE))</f>
        <v>8</v>
      </c>
      <c r="AM62" s="136">
        <f>IF(AM61="","",VLOOKUP(AM61,【記載例1】!$C$6:$L$47,10,FALSE))</f>
        <v>8</v>
      </c>
      <c r="AN62" s="136">
        <f>IF(AN61="","",VLOOKUP(AN61,【記載例1】!$C$6:$L$47,10,FALSE))</f>
        <v>8</v>
      </c>
      <c r="AO62" s="136" t="str">
        <f>IF(AO61="","",VLOOKUP(AO61,【記載例1】!$C$6:$L$47,10,FALSE))</f>
        <v/>
      </c>
      <c r="AP62" s="136" t="str">
        <f>IF(AP61="","",VLOOKUP(AP61,【記載例1】!$C$6:$L$47,10,FALSE))</f>
        <v/>
      </c>
      <c r="AQ62" s="137">
        <f>IF(AQ61="","",VLOOKUP(AQ61,【記載例1】!$C$6:$L$47,10,FALSE))</f>
        <v>8</v>
      </c>
      <c r="AR62" s="135">
        <f>IF(AR61="","",VLOOKUP(AR61,【記載例1】!$C$6:$L$47,10,FALSE))</f>
        <v>8</v>
      </c>
      <c r="AS62" s="136">
        <f>IF(AS61="","",VLOOKUP(AS61,【記載例1】!$C$6:$L$47,10,FALSE))</f>
        <v>8</v>
      </c>
      <c r="AT62" s="136">
        <f>IF(AT61="","",VLOOKUP(AT61,【記載例1】!$C$6:$L$47,10,FALSE))</f>
        <v>8</v>
      </c>
      <c r="AU62" s="136">
        <f>IF(AU61="","",VLOOKUP(AU61,【記載例1】!$C$6:$L$47,10,FALSE))</f>
        <v>8</v>
      </c>
      <c r="AV62" s="136" t="str">
        <f>IF(AV61="","",VLOOKUP(AV61,【記載例1】!$C$6:$L$47,10,FALSE))</f>
        <v/>
      </c>
      <c r="AW62" s="136" t="str">
        <f>IF(AW61="","",VLOOKUP(AW61,【記載例1】!$C$6:$L$47,10,FALSE))</f>
        <v/>
      </c>
      <c r="AX62" s="137">
        <f>IF(AX61="","",VLOOKUP(AX61,【記載例1】!$C$6:$L$47,10,FALSE))</f>
        <v>8</v>
      </c>
      <c r="AY62" s="135" t="str">
        <f>IF(AY61="","",VLOOKUP(AY61,【記載例1】!$C$6:$L$47,10,FALSE))</f>
        <v/>
      </c>
      <c r="AZ62" s="136" t="str">
        <f>IF(AZ61="","",VLOOKUP(AZ61,【記載例1】!$C$6:$L$47,10,FALSE))</f>
        <v/>
      </c>
      <c r="BA62" s="136" t="str">
        <f>IF(BA61="","",VLOOKUP(BA61,【記載例1】!$C$6:$L$47,10,FALSE))</f>
        <v/>
      </c>
      <c r="BB62" s="244">
        <f>IF($BE$3="４週",SUM(W62:AX62),IF($BE$3="暦月",SUM(W62:BA62),""))</f>
        <v>160</v>
      </c>
      <c r="BC62" s="245"/>
      <c r="BD62" s="246">
        <f>IF($BE$3="４週",BB62/4,IF($BE$3="暦月",(BB62/($BE$8/7)),""))</f>
        <v>40</v>
      </c>
      <c r="BE62" s="245"/>
      <c r="BF62" s="241"/>
      <c r="BG62" s="242"/>
      <c r="BH62" s="242"/>
      <c r="BI62" s="242"/>
      <c r="BJ62" s="243"/>
    </row>
    <row r="63" spans="2:62" ht="20.25" customHeight="1">
      <c r="B63" s="309">
        <f>B61+1</f>
        <v>25</v>
      </c>
      <c r="C63" s="173" t="s">
        <v>215</v>
      </c>
      <c r="D63" s="174"/>
      <c r="E63" s="130"/>
      <c r="F63" s="131"/>
      <c r="G63" s="130"/>
      <c r="H63" s="131"/>
      <c r="I63" s="230" t="s">
        <v>88</v>
      </c>
      <c r="J63" s="231"/>
      <c r="K63" s="234" t="s">
        <v>202</v>
      </c>
      <c r="L63" s="235"/>
      <c r="M63" s="235"/>
      <c r="N63" s="174"/>
      <c r="O63" s="262" t="s">
        <v>145</v>
      </c>
      <c r="P63" s="263"/>
      <c r="Q63" s="263"/>
      <c r="R63" s="263"/>
      <c r="S63" s="264"/>
      <c r="T63" s="147" t="s">
        <v>18</v>
      </c>
      <c r="U63" s="166"/>
      <c r="V63" s="98"/>
      <c r="W63" s="85" t="s">
        <v>40</v>
      </c>
      <c r="X63" s="86" t="s">
        <v>40</v>
      </c>
      <c r="Y63" s="86" t="s">
        <v>40</v>
      </c>
      <c r="Z63" s="86" t="s">
        <v>40</v>
      </c>
      <c r="AA63" s="86"/>
      <c r="AB63" s="86"/>
      <c r="AC63" s="87" t="s">
        <v>224</v>
      </c>
      <c r="AD63" s="85" t="s">
        <v>224</v>
      </c>
      <c r="AE63" s="86" t="s">
        <v>40</v>
      </c>
      <c r="AF63" s="86" t="s">
        <v>40</v>
      </c>
      <c r="AG63" s="86" t="s">
        <v>40</v>
      </c>
      <c r="AH63" s="86"/>
      <c r="AI63" s="86"/>
      <c r="AJ63" s="87" t="s">
        <v>40</v>
      </c>
      <c r="AK63" s="85" t="s">
        <v>40</v>
      </c>
      <c r="AL63" s="86" t="s">
        <v>224</v>
      </c>
      <c r="AM63" s="86" t="s">
        <v>40</v>
      </c>
      <c r="AN63" s="86" t="s">
        <v>40</v>
      </c>
      <c r="AO63" s="86"/>
      <c r="AP63" s="86"/>
      <c r="AQ63" s="87" t="s">
        <v>224</v>
      </c>
      <c r="AR63" s="85" t="s">
        <v>40</v>
      </c>
      <c r="AS63" s="86" t="s">
        <v>224</v>
      </c>
      <c r="AT63" s="86" t="s">
        <v>224</v>
      </c>
      <c r="AU63" s="86" t="s">
        <v>40</v>
      </c>
      <c r="AV63" s="86"/>
      <c r="AW63" s="86"/>
      <c r="AX63" s="87" t="s">
        <v>40</v>
      </c>
      <c r="AY63" s="85"/>
      <c r="AZ63" s="86"/>
      <c r="BA63" s="88"/>
      <c r="BB63" s="226"/>
      <c r="BC63" s="227"/>
      <c r="BD63" s="228"/>
      <c r="BE63" s="229"/>
      <c r="BF63" s="238"/>
      <c r="BG63" s="239"/>
      <c r="BH63" s="239"/>
      <c r="BI63" s="239"/>
      <c r="BJ63" s="240"/>
    </row>
    <row r="64" spans="2:62" ht="20.25" customHeight="1">
      <c r="B64" s="310"/>
      <c r="C64" s="302"/>
      <c r="D64" s="295"/>
      <c r="E64" s="158"/>
      <c r="F64" s="159" t="str">
        <f>C63</f>
        <v>看護職員</v>
      </c>
      <c r="G64" s="158"/>
      <c r="H64" s="159" t="str">
        <f>I63</f>
        <v>A</v>
      </c>
      <c r="I64" s="291"/>
      <c r="J64" s="292"/>
      <c r="K64" s="293"/>
      <c r="L64" s="294"/>
      <c r="M64" s="294"/>
      <c r="N64" s="295"/>
      <c r="O64" s="262"/>
      <c r="P64" s="263"/>
      <c r="Q64" s="263"/>
      <c r="R64" s="263"/>
      <c r="S64" s="264"/>
      <c r="T64" s="148" t="s">
        <v>180</v>
      </c>
      <c r="U64" s="99"/>
      <c r="V64" s="149"/>
      <c r="W64" s="135">
        <f>IF(W63="","",VLOOKUP(W63,【記載例1】!$C$6:$L$47,10,FALSE))</f>
        <v>8.0000000000000018</v>
      </c>
      <c r="X64" s="136">
        <f>IF(X63="","",VLOOKUP(X63,【記載例1】!$C$6:$L$47,10,FALSE))</f>
        <v>8.0000000000000018</v>
      </c>
      <c r="Y64" s="136">
        <f>IF(Y63="","",VLOOKUP(Y63,【記載例1】!$C$6:$L$47,10,FALSE))</f>
        <v>8.0000000000000018</v>
      </c>
      <c r="Z64" s="136">
        <f>IF(Z63="","",VLOOKUP(Z63,【記載例1】!$C$6:$L$47,10,FALSE))</f>
        <v>8.0000000000000018</v>
      </c>
      <c r="AA64" s="136" t="str">
        <f>IF(AA63="","",VLOOKUP(AA63,【記載例1】!$C$6:$L$47,10,FALSE))</f>
        <v/>
      </c>
      <c r="AB64" s="136" t="str">
        <f>IF(AB63="","",VLOOKUP(AB63,【記載例1】!$C$6:$L$47,10,FALSE))</f>
        <v/>
      </c>
      <c r="AC64" s="137">
        <f>IF(AC63="","",VLOOKUP(AC63,【記載例1】!$C$6:$L$47,10,FALSE))</f>
        <v>8.0000000000000018</v>
      </c>
      <c r="AD64" s="135">
        <f>IF(AD63="","",VLOOKUP(AD63,【記載例1】!$C$6:$L$47,10,FALSE))</f>
        <v>8.0000000000000018</v>
      </c>
      <c r="AE64" s="136">
        <f>IF(AE63="","",VLOOKUP(AE63,【記載例1】!$C$6:$L$47,10,FALSE))</f>
        <v>8.0000000000000018</v>
      </c>
      <c r="AF64" s="136">
        <f>IF(AF63="","",VLOOKUP(AF63,【記載例1】!$C$6:$L$47,10,FALSE))</f>
        <v>8.0000000000000018</v>
      </c>
      <c r="AG64" s="136">
        <f>IF(AG63="","",VLOOKUP(AG63,【記載例1】!$C$6:$L$47,10,FALSE))</f>
        <v>8.0000000000000018</v>
      </c>
      <c r="AH64" s="136" t="str">
        <f>IF(AH63="","",VLOOKUP(AH63,【記載例1】!$C$6:$L$47,10,FALSE))</f>
        <v/>
      </c>
      <c r="AI64" s="136" t="str">
        <f>IF(AI63="","",VLOOKUP(AI63,【記載例1】!$C$6:$L$47,10,FALSE))</f>
        <v/>
      </c>
      <c r="AJ64" s="137">
        <f>IF(AJ63="","",VLOOKUP(AJ63,【記載例1】!$C$6:$L$47,10,FALSE))</f>
        <v>8.0000000000000018</v>
      </c>
      <c r="AK64" s="135">
        <f>IF(AK63="","",VLOOKUP(AK63,【記載例1】!$C$6:$L$47,10,FALSE))</f>
        <v>8.0000000000000018</v>
      </c>
      <c r="AL64" s="136">
        <f>IF(AL63="","",VLOOKUP(AL63,【記載例1】!$C$6:$L$47,10,FALSE))</f>
        <v>8.0000000000000018</v>
      </c>
      <c r="AM64" s="136">
        <f>IF(AM63="","",VLOOKUP(AM63,【記載例1】!$C$6:$L$47,10,FALSE))</f>
        <v>8.0000000000000018</v>
      </c>
      <c r="AN64" s="136">
        <f>IF(AN63="","",VLOOKUP(AN63,【記載例1】!$C$6:$L$47,10,FALSE))</f>
        <v>8.0000000000000018</v>
      </c>
      <c r="AO64" s="136" t="str">
        <f>IF(AO63="","",VLOOKUP(AO63,【記載例1】!$C$6:$L$47,10,FALSE))</f>
        <v/>
      </c>
      <c r="AP64" s="136" t="str">
        <f>IF(AP63="","",VLOOKUP(AP63,【記載例1】!$C$6:$L$47,10,FALSE))</f>
        <v/>
      </c>
      <c r="AQ64" s="137">
        <f>IF(AQ63="","",VLOOKUP(AQ63,【記載例1】!$C$6:$L$47,10,FALSE))</f>
        <v>8.0000000000000018</v>
      </c>
      <c r="AR64" s="135">
        <f>IF(AR63="","",VLOOKUP(AR63,【記載例1】!$C$6:$L$47,10,FALSE))</f>
        <v>8.0000000000000018</v>
      </c>
      <c r="AS64" s="136">
        <f>IF(AS63="","",VLOOKUP(AS63,【記載例1】!$C$6:$L$47,10,FALSE))</f>
        <v>8.0000000000000018</v>
      </c>
      <c r="AT64" s="136">
        <f>IF(AT63="","",VLOOKUP(AT63,【記載例1】!$C$6:$L$47,10,FALSE))</f>
        <v>8.0000000000000018</v>
      </c>
      <c r="AU64" s="136">
        <f>IF(AU63="","",VLOOKUP(AU63,【記載例1】!$C$6:$L$47,10,FALSE))</f>
        <v>8.0000000000000018</v>
      </c>
      <c r="AV64" s="136" t="str">
        <f>IF(AV63="","",VLOOKUP(AV63,【記載例1】!$C$6:$L$47,10,FALSE))</f>
        <v/>
      </c>
      <c r="AW64" s="136" t="str">
        <f>IF(AW63="","",VLOOKUP(AW63,【記載例1】!$C$6:$L$47,10,FALSE))</f>
        <v/>
      </c>
      <c r="AX64" s="137">
        <f>IF(AX63="","",VLOOKUP(AX63,【記載例1】!$C$6:$L$47,10,FALSE))</f>
        <v>8.0000000000000018</v>
      </c>
      <c r="AY64" s="135" t="str">
        <f>IF(AY63="","",VLOOKUP(AY63,【記載例1】!$C$6:$L$47,10,FALSE))</f>
        <v/>
      </c>
      <c r="AZ64" s="136" t="str">
        <f>IF(AZ63="","",VLOOKUP(AZ63,【記載例1】!$C$6:$L$47,10,FALSE))</f>
        <v/>
      </c>
      <c r="BA64" s="136" t="str">
        <f>IF(BA63="","",VLOOKUP(BA63,【記載例1】!$C$6:$L$47,10,FALSE))</f>
        <v/>
      </c>
      <c r="BB64" s="299">
        <f>IF($BE$3="４週",SUM(W64:AX64),IF($BE$3="暦月",SUM(W64:BA64),""))</f>
        <v>160.00000000000003</v>
      </c>
      <c r="BC64" s="300"/>
      <c r="BD64" s="301">
        <f>IF($BE$3="４週",BB64/4,IF($BE$3="暦月",(BB64/($BE$8/7)),""))</f>
        <v>40.000000000000007</v>
      </c>
      <c r="BE64" s="300"/>
      <c r="BF64" s="296"/>
      <c r="BG64" s="297"/>
      <c r="BH64" s="297"/>
      <c r="BI64" s="297"/>
      <c r="BJ64" s="298"/>
    </row>
    <row r="65" spans="2:62" ht="20.25" customHeight="1">
      <c r="B65" s="311">
        <f>B63+1</f>
        <v>26</v>
      </c>
      <c r="C65" s="171" t="s">
        <v>215</v>
      </c>
      <c r="D65" s="172"/>
      <c r="E65" s="130"/>
      <c r="F65" s="131"/>
      <c r="G65" s="130"/>
      <c r="H65" s="131"/>
      <c r="I65" s="232" t="s">
        <v>88</v>
      </c>
      <c r="J65" s="233"/>
      <c r="K65" s="236" t="s">
        <v>202</v>
      </c>
      <c r="L65" s="237"/>
      <c r="M65" s="237"/>
      <c r="N65" s="172"/>
      <c r="O65" s="303" t="s">
        <v>146</v>
      </c>
      <c r="P65" s="304"/>
      <c r="Q65" s="304"/>
      <c r="R65" s="304"/>
      <c r="S65" s="305"/>
      <c r="T65" s="147" t="s">
        <v>18</v>
      </c>
      <c r="V65" s="98"/>
      <c r="W65" s="85" t="s">
        <v>41</v>
      </c>
      <c r="X65" s="86" t="s">
        <v>41</v>
      </c>
      <c r="Y65" s="86" t="s">
        <v>41</v>
      </c>
      <c r="Z65" s="86" t="s">
        <v>225</v>
      </c>
      <c r="AA65" s="86"/>
      <c r="AB65" s="86"/>
      <c r="AC65" s="87" t="s">
        <v>41</v>
      </c>
      <c r="AD65" s="85" t="s">
        <v>41</v>
      </c>
      <c r="AE65" s="86" t="s">
        <v>41</v>
      </c>
      <c r="AF65" s="86" t="s">
        <v>41</v>
      </c>
      <c r="AG65" s="86" t="s">
        <v>225</v>
      </c>
      <c r="AH65" s="86"/>
      <c r="AI65" s="86"/>
      <c r="AJ65" s="87" t="s">
        <v>41</v>
      </c>
      <c r="AK65" s="85" t="s">
        <v>41</v>
      </c>
      <c r="AL65" s="86" t="s">
        <v>41</v>
      </c>
      <c r="AM65" s="86" t="s">
        <v>41</v>
      </c>
      <c r="AN65" s="86" t="s">
        <v>225</v>
      </c>
      <c r="AO65" s="86"/>
      <c r="AP65" s="86"/>
      <c r="AQ65" s="87" t="s">
        <v>41</v>
      </c>
      <c r="AR65" s="85" t="s">
        <v>41</v>
      </c>
      <c r="AS65" s="86" t="s">
        <v>41</v>
      </c>
      <c r="AT65" s="86" t="s">
        <v>41</v>
      </c>
      <c r="AU65" s="86" t="s">
        <v>225</v>
      </c>
      <c r="AV65" s="86"/>
      <c r="AW65" s="86"/>
      <c r="AX65" s="87" t="s">
        <v>41</v>
      </c>
      <c r="AY65" s="85"/>
      <c r="AZ65" s="86"/>
      <c r="BA65" s="88"/>
      <c r="BB65" s="226"/>
      <c r="BC65" s="227"/>
      <c r="BD65" s="228"/>
      <c r="BE65" s="229"/>
      <c r="BF65" s="238"/>
      <c r="BG65" s="239"/>
      <c r="BH65" s="239"/>
      <c r="BI65" s="239"/>
      <c r="BJ65" s="240"/>
    </row>
    <row r="66" spans="2:62" ht="20.25" customHeight="1">
      <c r="B66" s="310"/>
      <c r="C66" s="171"/>
      <c r="D66" s="172"/>
      <c r="E66" s="130"/>
      <c r="F66" s="131" t="str">
        <f>C65</f>
        <v>看護職員</v>
      </c>
      <c r="G66" s="130"/>
      <c r="H66" s="131" t="str">
        <f>I65</f>
        <v>A</v>
      </c>
      <c r="I66" s="232"/>
      <c r="J66" s="233"/>
      <c r="K66" s="236"/>
      <c r="L66" s="237"/>
      <c r="M66" s="237"/>
      <c r="N66" s="172"/>
      <c r="O66" s="262"/>
      <c r="P66" s="263"/>
      <c r="Q66" s="263"/>
      <c r="R66" s="263"/>
      <c r="S66" s="264"/>
      <c r="T66" s="148" t="s">
        <v>180</v>
      </c>
      <c r="U66" s="99"/>
      <c r="V66" s="149"/>
      <c r="W66" s="135">
        <f>IF(W65="","",VLOOKUP(W65,【記載例1】!$C$6:$L$47,10,FALSE))</f>
        <v>8</v>
      </c>
      <c r="X66" s="136">
        <f>IF(X65="","",VLOOKUP(X65,【記載例1】!$C$6:$L$47,10,FALSE))</f>
        <v>8</v>
      </c>
      <c r="Y66" s="136">
        <f>IF(Y65="","",VLOOKUP(Y65,【記載例1】!$C$6:$L$47,10,FALSE))</f>
        <v>8</v>
      </c>
      <c r="Z66" s="136">
        <f>IF(Z65="","",VLOOKUP(Z65,【記載例1】!$C$6:$L$47,10,FALSE))</f>
        <v>8</v>
      </c>
      <c r="AA66" s="136" t="str">
        <f>IF(AA65="","",VLOOKUP(AA65,【記載例1】!$C$6:$L$47,10,FALSE))</f>
        <v/>
      </c>
      <c r="AB66" s="136" t="str">
        <f>IF(AB65="","",VLOOKUP(AB65,【記載例1】!$C$6:$L$47,10,FALSE))</f>
        <v/>
      </c>
      <c r="AC66" s="137">
        <f>IF(AC65="","",VLOOKUP(AC65,【記載例1】!$C$6:$L$47,10,FALSE))</f>
        <v>8</v>
      </c>
      <c r="AD66" s="135">
        <f>IF(AD65="","",VLOOKUP(AD65,【記載例1】!$C$6:$L$47,10,FALSE))</f>
        <v>8</v>
      </c>
      <c r="AE66" s="136">
        <f>IF(AE65="","",VLOOKUP(AE65,【記載例1】!$C$6:$L$47,10,FALSE))</f>
        <v>8</v>
      </c>
      <c r="AF66" s="136">
        <f>IF(AF65="","",VLOOKUP(AF65,【記載例1】!$C$6:$L$47,10,FALSE))</f>
        <v>8</v>
      </c>
      <c r="AG66" s="136">
        <f>IF(AG65="","",VLOOKUP(AG65,【記載例1】!$C$6:$L$47,10,FALSE))</f>
        <v>8</v>
      </c>
      <c r="AH66" s="136" t="str">
        <f>IF(AH65="","",VLOOKUP(AH65,【記載例1】!$C$6:$L$47,10,FALSE))</f>
        <v/>
      </c>
      <c r="AI66" s="136" t="str">
        <f>IF(AI65="","",VLOOKUP(AI65,【記載例1】!$C$6:$L$47,10,FALSE))</f>
        <v/>
      </c>
      <c r="AJ66" s="137">
        <f>IF(AJ65="","",VLOOKUP(AJ65,【記載例1】!$C$6:$L$47,10,FALSE))</f>
        <v>8</v>
      </c>
      <c r="AK66" s="135">
        <f>IF(AK65="","",VLOOKUP(AK65,【記載例1】!$C$6:$L$47,10,FALSE))</f>
        <v>8</v>
      </c>
      <c r="AL66" s="136">
        <f>IF(AL65="","",VLOOKUP(AL65,【記載例1】!$C$6:$L$47,10,FALSE))</f>
        <v>8</v>
      </c>
      <c r="AM66" s="136">
        <f>IF(AM65="","",VLOOKUP(AM65,【記載例1】!$C$6:$L$47,10,FALSE))</f>
        <v>8</v>
      </c>
      <c r="AN66" s="136">
        <f>IF(AN65="","",VLOOKUP(AN65,【記載例1】!$C$6:$L$47,10,FALSE))</f>
        <v>8</v>
      </c>
      <c r="AO66" s="136" t="str">
        <f>IF(AO65="","",VLOOKUP(AO65,【記載例1】!$C$6:$L$47,10,FALSE))</f>
        <v/>
      </c>
      <c r="AP66" s="136" t="str">
        <f>IF(AP65="","",VLOOKUP(AP65,【記載例1】!$C$6:$L$47,10,FALSE))</f>
        <v/>
      </c>
      <c r="AQ66" s="137">
        <f>IF(AQ65="","",VLOOKUP(AQ65,【記載例1】!$C$6:$L$47,10,FALSE))</f>
        <v>8</v>
      </c>
      <c r="AR66" s="135">
        <f>IF(AR65="","",VLOOKUP(AR65,【記載例1】!$C$6:$L$47,10,FALSE))</f>
        <v>8</v>
      </c>
      <c r="AS66" s="136">
        <f>IF(AS65="","",VLOOKUP(AS65,【記載例1】!$C$6:$L$47,10,FALSE))</f>
        <v>8</v>
      </c>
      <c r="AT66" s="136">
        <f>IF(AT65="","",VLOOKUP(AT65,【記載例1】!$C$6:$L$47,10,FALSE))</f>
        <v>8</v>
      </c>
      <c r="AU66" s="136">
        <f>IF(AU65="","",VLOOKUP(AU65,【記載例1】!$C$6:$L$47,10,FALSE))</f>
        <v>8</v>
      </c>
      <c r="AV66" s="136" t="str">
        <f>IF(AV65="","",VLOOKUP(AV65,【記載例1】!$C$6:$L$47,10,FALSE))</f>
        <v/>
      </c>
      <c r="AW66" s="136" t="str">
        <f>IF(AW65="","",VLOOKUP(AW65,【記載例1】!$C$6:$L$47,10,FALSE))</f>
        <v/>
      </c>
      <c r="AX66" s="137">
        <f>IF(AX65="","",VLOOKUP(AX65,【記載例1】!$C$6:$L$47,10,FALSE))</f>
        <v>8</v>
      </c>
      <c r="AY66" s="135" t="str">
        <f>IF(AY65="","",VLOOKUP(AY65,【記載例1】!$C$6:$L$47,10,FALSE))</f>
        <v/>
      </c>
      <c r="AZ66" s="136" t="str">
        <f>IF(AZ65="","",VLOOKUP(AZ65,【記載例1】!$C$6:$L$47,10,FALSE))</f>
        <v/>
      </c>
      <c r="BA66" s="136" t="str">
        <f>IF(BA65="","",VLOOKUP(BA65,【記載例1】!$C$6:$L$47,10,FALSE))</f>
        <v/>
      </c>
      <c r="BB66" s="244">
        <f>IF($BE$3="４週",SUM(W66:AX66),IF($BE$3="暦月",SUM(W66:BA66),""))</f>
        <v>160</v>
      </c>
      <c r="BC66" s="245"/>
      <c r="BD66" s="246">
        <f>IF($BE$3="４週",BB66/4,IF($BE$3="暦月",(BB66/($BE$8/7)),""))</f>
        <v>40</v>
      </c>
      <c r="BE66" s="245"/>
      <c r="BF66" s="241"/>
      <c r="BG66" s="242"/>
      <c r="BH66" s="242"/>
      <c r="BI66" s="242"/>
      <c r="BJ66" s="243"/>
    </row>
    <row r="67" spans="2:62" ht="20.25" customHeight="1">
      <c r="B67" s="309">
        <f>B65+1</f>
        <v>27</v>
      </c>
      <c r="C67" s="173" t="s">
        <v>197</v>
      </c>
      <c r="D67" s="174"/>
      <c r="E67" s="130"/>
      <c r="F67" s="131"/>
      <c r="G67" s="130"/>
      <c r="H67" s="131"/>
      <c r="I67" s="230" t="s">
        <v>88</v>
      </c>
      <c r="J67" s="231"/>
      <c r="K67" s="234" t="s">
        <v>197</v>
      </c>
      <c r="L67" s="235"/>
      <c r="M67" s="235"/>
      <c r="N67" s="174"/>
      <c r="O67" s="262" t="s">
        <v>147</v>
      </c>
      <c r="P67" s="263"/>
      <c r="Q67" s="263"/>
      <c r="R67" s="263"/>
      <c r="S67" s="264"/>
      <c r="T67" s="147" t="s">
        <v>18</v>
      </c>
      <c r="V67" s="98"/>
      <c r="W67" s="85" t="s">
        <v>38</v>
      </c>
      <c r="X67" s="86"/>
      <c r="Y67" s="86"/>
      <c r="Z67" s="86" t="s">
        <v>222</v>
      </c>
      <c r="AA67" s="86" t="s">
        <v>38</v>
      </c>
      <c r="AB67" s="86" t="s">
        <v>222</v>
      </c>
      <c r="AC67" s="87" t="s">
        <v>38</v>
      </c>
      <c r="AD67" s="85" t="s">
        <v>38</v>
      </c>
      <c r="AE67" s="86"/>
      <c r="AF67" s="86"/>
      <c r="AG67" s="86" t="s">
        <v>179</v>
      </c>
      <c r="AH67" s="86" t="s">
        <v>179</v>
      </c>
      <c r="AI67" s="86" t="s">
        <v>222</v>
      </c>
      <c r="AJ67" s="87" t="s">
        <v>38</v>
      </c>
      <c r="AK67" s="85" t="s">
        <v>38</v>
      </c>
      <c r="AL67" s="86"/>
      <c r="AM67" s="86"/>
      <c r="AN67" s="86" t="s">
        <v>222</v>
      </c>
      <c r="AO67" s="86" t="s">
        <v>38</v>
      </c>
      <c r="AP67" s="86" t="s">
        <v>38</v>
      </c>
      <c r="AQ67" s="87" t="s">
        <v>222</v>
      </c>
      <c r="AR67" s="85" t="s">
        <v>222</v>
      </c>
      <c r="AS67" s="86"/>
      <c r="AT67" s="86"/>
      <c r="AU67" s="86" t="s">
        <v>179</v>
      </c>
      <c r="AV67" s="86" t="s">
        <v>38</v>
      </c>
      <c r="AW67" s="86" t="s">
        <v>38</v>
      </c>
      <c r="AX67" s="87" t="s">
        <v>222</v>
      </c>
      <c r="AY67" s="85"/>
      <c r="AZ67" s="86"/>
      <c r="BA67" s="88"/>
      <c r="BB67" s="226"/>
      <c r="BC67" s="227"/>
      <c r="BD67" s="228"/>
      <c r="BE67" s="229"/>
      <c r="BF67" s="238"/>
      <c r="BG67" s="239"/>
      <c r="BH67" s="239"/>
      <c r="BI67" s="239"/>
      <c r="BJ67" s="240"/>
    </row>
    <row r="68" spans="2:62" ht="20.25" customHeight="1">
      <c r="B68" s="310"/>
      <c r="C68" s="171"/>
      <c r="D68" s="172"/>
      <c r="E68" s="130"/>
      <c r="F68" s="131" t="str">
        <f>C67</f>
        <v>理学療法士</v>
      </c>
      <c r="G68" s="130"/>
      <c r="H68" s="131" t="str">
        <f>I67</f>
        <v>A</v>
      </c>
      <c r="I68" s="232"/>
      <c r="J68" s="233"/>
      <c r="K68" s="236"/>
      <c r="L68" s="237"/>
      <c r="M68" s="237"/>
      <c r="N68" s="172"/>
      <c r="O68" s="262"/>
      <c r="P68" s="263"/>
      <c r="Q68" s="263"/>
      <c r="R68" s="263"/>
      <c r="S68" s="264"/>
      <c r="T68" s="148" t="s">
        <v>180</v>
      </c>
      <c r="U68" s="99"/>
      <c r="V68" s="149"/>
      <c r="W68" s="135">
        <f>IF(W67="","",VLOOKUP(W67,【記載例1】!$C$6:$L$47,10,FALSE))</f>
        <v>8</v>
      </c>
      <c r="X68" s="136" t="str">
        <f>IF(X67="","",VLOOKUP(X67,【記載例1】!$C$6:$L$47,10,FALSE))</f>
        <v/>
      </c>
      <c r="Y68" s="136" t="str">
        <f>IF(Y67="","",VLOOKUP(Y67,【記載例1】!$C$6:$L$47,10,FALSE))</f>
        <v/>
      </c>
      <c r="Z68" s="136">
        <f>IF(Z67="","",VLOOKUP(Z67,【記載例1】!$C$6:$L$47,10,FALSE))</f>
        <v>8</v>
      </c>
      <c r="AA68" s="136">
        <f>IF(AA67="","",VLOOKUP(AA67,【記載例1】!$C$6:$L$47,10,FALSE))</f>
        <v>8</v>
      </c>
      <c r="AB68" s="136">
        <f>IF(AB67="","",VLOOKUP(AB67,【記載例1】!$C$6:$L$47,10,FALSE))</f>
        <v>8</v>
      </c>
      <c r="AC68" s="137">
        <f>IF(AC67="","",VLOOKUP(AC67,【記載例1】!$C$6:$L$47,10,FALSE))</f>
        <v>8</v>
      </c>
      <c r="AD68" s="135">
        <f>IF(AD67="","",VLOOKUP(AD67,【記載例1】!$C$6:$L$47,10,FALSE))</f>
        <v>8</v>
      </c>
      <c r="AE68" s="136" t="str">
        <f>IF(AE67="","",VLOOKUP(AE67,【記載例1】!$C$6:$L$47,10,FALSE))</f>
        <v/>
      </c>
      <c r="AF68" s="136" t="str">
        <f>IF(AF67="","",VLOOKUP(AF67,【記載例1】!$C$6:$L$47,10,FALSE))</f>
        <v/>
      </c>
      <c r="AG68" s="136">
        <f>IF(AG67="","",VLOOKUP(AG67,【記載例1】!$C$6:$L$47,10,FALSE))</f>
        <v>8</v>
      </c>
      <c r="AH68" s="136">
        <f>IF(AH67="","",VLOOKUP(AH67,【記載例1】!$C$6:$L$47,10,FALSE))</f>
        <v>8</v>
      </c>
      <c r="AI68" s="136">
        <f>IF(AI67="","",VLOOKUP(AI67,【記載例1】!$C$6:$L$47,10,FALSE))</f>
        <v>8</v>
      </c>
      <c r="AJ68" s="137">
        <f>IF(AJ67="","",VLOOKUP(AJ67,【記載例1】!$C$6:$L$47,10,FALSE))</f>
        <v>8</v>
      </c>
      <c r="AK68" s="135">
        <f>IF(AK67="","",VLOOKUP(AK67,【記載例1】!$C$6:$L$47,10,FALSE))</f>
        <v>8</v>
      </c>
      <c r="AL68" s="136" t="str">
        <f>IF(AL67="","",VLOOKUP(AL67,【記載例1】!$C$6:$L$47,10,FALSE))</f>
        <v/>
      </c>
      <c r="AM68" s="136" t="str">
        <f>IF(AM67="","",VLOOKUP(AM67,【記載例1】!$C$6:$L$47,10,FALSE))</f>
        <v/>
      </c>
      <c r="AN68" s="136">
        <f>IF(AN67="","",VLOOKUP(AN67,【記載例1】!$C$6:$L$47,10,FALSE))</f>
        <v>8</v>
      </c>
      <c r="AO68" s="136">
        <f>IF(AO67="","",VLOOKUP(AO67,【記載例1】!$C$6:$L$47,10,FALSE))</f>
        <v>8</v>
      </c>
      <c r="AP68" s="136">
        <f>IF(AP67="","",VLOOKUP(AP67,【記載例1】!$C$6:$L$47,10,FALSE))</f>
        <v>8</v>
      </c>
      <c r="AQ68" s="137">
        <f>IF(AQ67="","",VLOOKUP(AQ67,【記載例1】!$C$6:$L$47,10,FALSE))</f>
        <v>8</v>
      </c>
      <c r="AR68" s="135">
        <f>IF(AR67="","",VLOOKUP(AR67,【記載例1】!$C$6:$L$47,10,FALSE))</f>
        <v>8</v>
      </c>
      <c r="AS68" s="136" t="str">
        <f>IF(AS67="","",VLOOKUP(AS67,【記載例1】!$C$6:$L$47,10,FALSE))</f>
        <v/>
      </c>
      <c r="AT68" s="136" t="str">
        <f>IF(AT67="","",VLOOKUP(AT67,【記載例1】!$C$6:$L$47,10,FALSE))</f>
        <v/>
      </c>
      <c r="AU68" s="136">
        <f>IF(AU67="","",VLOOKUP(AU67,【記載例1】!$C$6:$L$47,10,FALSE))</f>
        <v>8</v>
      </c>
      <c r="AV68" s="136">
        <f>IF(AV67="","",VLOOKUP(AV67,【記載例1】!$C$6:$L$47,10,FALSE))</f>
        <v>8</v>
      </c>
      <c r="AW68" s="136">
        <f>IF(AW67="","",VLOOKUP(AW67,【記載例1】!$C$6:$L$47,10,FALSE))</f>
        <v>8</v>
      </c>
      <c r="AX68" s="137">
        <f>IF(AX67="","",VLOOKUP(AX67,【記載例1】!$C$6:$L$47,10,FALSE))</f>
        <v>8</v>
      </c>
      <c r="AY68" s="135" t="str">
        <f>IF(AY67="","",VLOOKUP(AY67,【記載例1】!$C$6:$L$47,10,FALSE))</f>
        <v/>
      </c>
      <c r="AZ68" s="136" t="str">
        <f>IF(AZ67="","",VLOOKUP(AZ67,【記載例1】!$C$6:$L$47,10,FALSE))</f>
        <v/>
      </c>
      <c r="BA68" s="136" t="str">
        <f>IF(BA67="","",VLOOKUP(BA67,【記載例1】!$C$6:$L$47,10,FALSE))</f>
        <v/>
      </c>
      <c r="BB68" s="244">
        <f>IF($BE$3="４週",SUM(W68:AX68),IF($BE$3="暦月",SUM(W68:BA68),""))</f>
        <v>160</v>
      </c>
      <c r="BC68" s="245"/>
      <c r="BD68" s="246">
        <f>IF($BE$3="４週",BB68/4,IF($BE$3="暦月",(BB68/($BE$8/7)),""))</f>
        <v>40</v>
      </c>
      <c r="BE68" s="245"/>
      <c r="BF68" s="241"/>
      <c r="BG68" s="242"/>
      <c r="BH68" s="242"/>
      <c r="BI68" s="242"/>
      <c r="BJ68" s="243"/>
    </row>
    <row r="69" spans="2:62" ht="20.25" customHeight="1">
      <c r="B69" s="309">
        <f>B67+1</f>
        <v>28</v>
      </c>
      <c r="C69" s="173" t="s">
        <v>198</v>
      </c>
      <c r="D69" s="174"/>
      <c r="E69" s="130"/>
      <c r="F69" s="131"/>
      <c r="G69" s="130"/>
      <c r="H69" s="131"/>
      <c r="I69" s="230" t="s">
        <v>88</v>
      </c>
      <c r="J69" s="231"/>
      <c r="K69" s="234" t="s">
        <v>198</v>
      </c>
      <c r="L69" s="235"/>
      <c r="M69" s="235"/>
      <c r="N69" s="174"/>
      <c r="O69" s="262" t="s">
        <v>148</v>
      </c>
      <c r="P69" s="263"/>
      <c r="Q69" s="263"/>
      <c r="R69" s="263"/>
      <c r="S69" s="264"/>
      <c r="T69" s="147" t="s">
        <v>18</v>
      </c>
      <c r="V69" s="98"/>
      <c r="W69" s="85" t="s">
        <v>222</v>
      </c>
      <c r="X69" s="86" t="s">
        <v>38</v>
      </c>
      <c r="Y69" s="86" t="s">
        <v>38</v>
      </c>
      <c r="Z69" s="86" t="s">
        <v>179</v>
      </c>
      <c r="AA69" s="86"/>
      <c r="AB69" s="86"/>
      <c r="AC69" s="87" t="s">
        <v>222</v>
      </c>
      <c r="AD69" s="85" t="s">
        <v>38</v>
      </c>
      <c r="AE69" s="86" t="s">
        <v>38</v>
      </c>
      <c r="AF69" s="86" t="s">
        <v>38</v>
      </c>
      <c r="AG69" s="86" t="s">
        <v>222</v>
      </c>
      <c r="AH69" s="86"/>
      <c r="AI69" s="86"/>
      <c r="AJ69" s="87" t="s">
        <v>222</v>
      </c>
      <c r="AK69" s="85" t="s">
        <v>222</v>
      </c>
      <c r="AL69" s="86" t="s">
        <v>38</v>
      </c>
      <c r="AM69" s="86" t="s">
        <v>38</v>
      </c>
      <c r="AN69" s="86" t="s">
        <v>38</v>
      </c>
      <c r="AO69" s="86"/>
      <c r="AP69" s="86"/>
      <c r="AQ69" s="87" t="s">
        <v>38</v>
      </c>
      <c r="AR69" s="85" t="s">
        <v>38</v>
      </c>
      <c r="AS69" s="86" t="s">
        <v>222</v>
      </c>
      <c r="AT69" s="86" t="s">
        <v>38</v>
      </c>
      <c r="AU69" s="86" t="s">
        <v>38</v>
      </c>
      <c r="AV69" s="86"/>
      <c r="AW69" s="86"/>
      <c r="AX69" s="87" t="s">
        <v>38</v>
      </c>
      <c r="AY69" s="85"/>
      <c r="AZ69" s="86"/>
      <c r="BA69" s="88"/>
      <c r="BB69" s="226"/>
      <c r="BC69" s="227"/>
      <c r="BD69" s="228"/>
      <c r="BE69" s="229"/>
      <c r="BF69" s="238"/>
      <c r="BG69" s="239"/>
      <c r="BH69" s="239"/>
      <c r="BI69" s="239"/>
      <c r="BJ69" s="240"/>
    </row>
    <row r="70" spans="2:62" ht="20.25" customHeight="1">
      <c r="B70" s="310"/>
      <c r="C70" s="171"/>
      <c r="D70" s="172"/>
      <c r="E70" s="130"/>
      <c r="F70" s="131" t="str">
        <f>C69</f>
        <v>作業療法士</v>
      </c>
      <c r="G70" s="130"/>
      <c r="H70" s="131" t="str">
        <f>I69</f>
        <v>A</v>
      </c>
      <c r="I70" s="232"/>
      <c r="J70" s="233"/>
      <c r="K70" s="236"/>
      <c r="L70" s="237"/>
      <c r="M70" s="237"/>
      <c r="N70" s="172"/>
      <c r="O70" s="262"/>
      <c r="P70" s="263"/>
      <c r="Q70" s="263"/>
      <c r="R70" s="263"/>
      <c r="S70" s="264"/>
      <c r="T70" s="148" t="s">
        <v>180</v>
      </c>
      <c r="U70" s="99"/>
      <c r="V70" s="149"/>
      <c r="W70" s="135">
        <f>IF(W69="","",VLOOKUP(W69,【記載例1】!$C$6:$L$47,10,FALSE))</f>
        <v>8</v>
      </c>
      <c r="X70" s="136">
        <f>IF(X69="","",VLOOKUP(X69,【記載例1】!$C$6:$L$47,10,FALSE))</f>
        <v>8</v>
      </c>
      <c r="Y70" s="136">
        <f>IF(Y69="","",VLOOKUP(Y69,【記載例1】!$C$6:$L$47,10,FALSE))</f>
        <v>8</v>
      </c>
      <c r="Z70" s="136">
        <f>IF(Z69="","",VLOOKUP(Z69,【記載例1】!$C$6:$L$47,10,FALSE))</f>
        <v>8</v>
      </c>
      <c r="AA70" s="136" t="str">
        <f>IF(AA69="","",VLOOKUP(AA69,【記載例1】!$C$6:$L$47,10,FALSE))</f>
        <v/>
      </c>
      <c r="AB70" s="136" t="str">
        <f>IF(AB69="","",VLOOKUP(AB69,【記載例1】!$C$6:$L$47,10,FALSE))</f>
        <v/>
      </c>
      <c r="AC70" s="137">
        <f>IF(AC69="","",VLOOKUP(AC69,【記載例1】!$C$6:$L$47,10,FALSE))</f>
        <v>8</v>
      </c>
      <c r="AD70" s="135">
        <f>IF(AD69="","",VLOOKUP(AD69,【記載例1】!$C$6:$L$47,10,FALSE))</f>
        <v>8</v>
      </c>
      <c r="AE70" s="136">
        <f>IF(AE69="","",VLOOKUP(AE69,【記載例1】!$C$6:$L$47,10,FALSE))</f>
        <v>8</v>
      </c>
      <c r="AF70" s="136">
        <f>IF(AF69="","",VLOOKUP(AF69,【記載例1】!$C$6:$L$47,10,FALSE))</f>
        <v>8</v>
      </c>
      <c r="AG70" s="136">
        <f>IF(AG69="","",VLOOKUP(AG69,【記載例1】!$C$6:$L$47,10,FALSE))</f>
        <v>8</v>
      </c>
      <c r="AH70" s="136" t="str">
        <f>IF(AH69="","",VLOOKUP(AH69,【記載例1】!$C$6:$L$47,10,FALSE))</f>
        <v/>
      </c>
      <c r="AI70" s="136" t="str">
        <f>IF(AI69="","",VLOOKUP(AI69,【記載例1】!$C$6:$L$47,10,FALSE))</f>
        <v/>
      </c>
      <c r="AJ70" s="137">
        <f>IF(AJ69="","",VLOOKUP(AJ69,【記載例1】!$C$6:$L$47,10,FALSE))</f>
        <v>8</v>
      </c>
      <c r="AK70" s="135">
        <f>IF(AK69="","",VLOOKUP(AK69,【記載例1】!$C$6:$L$47,10,FALSE))</f>
        <v>8</v>
      </c>
      <c r="AL70" s="136">
        <f>IF(AL69="","",VLOOKUP(AL69,【記載例1】!$C$6:$L$47,10,FALSE))</f>
        <v>8</v>
      </c>
      <c r="AM70" s="136">
        <f>IF(AM69="","",VLOOKUP(AM69,【記載例1】!$C$6:$L$47,10,FALSE))</f>
        <v>8</v>
      </c>
      <c r="AN70" s="136">
        <f>IF(AN69="","",VLOOKUP(AN69,【記載例1】!$C$6:$L$47,10,FALSE))</f>
        <v>8</v>
      </c>
      <c r="AO70" s="136" t="str">
        <f>IF(AO69="","",VLOOKUP(AO69,【記載例1】!$C$6:$L$47,10,FALSE))</f>
        <v/>
      </c>
      <c r="AP70" s="136" t="str">
        <f>IF(AP69="","",VLOOKUP(AP69,【記載例1】!$C$6:$L$47,10,FALSE))</f>
        <v/>
      </c>
      <c r="AQ70" s="137">
        <f>IF(AQ69="","",VLOOKUP(AQ69,【記載例1】!$C$6:$L$47,10,FALSE))</f>
        <v>8</v>
      </c>
      <c r="AR70" s="135">
        <f>IF(AR69="","",VLOOKUP(AR69,【記載例1】!$C$6:$L$47,10,FALSE))</f>
        <v>8</v>
      </c>
      <c r="AS70" s="136">
        <f>IF(AS69="","",VLOOKUP(AS69,【記載例1】!$C$6:$L$47,10,FALSE))</f>
        <v>8</v>
      </c>
      <c r="AT70" s="136">
        <f>IF(AT69="","",VLOOKUP(AT69,【記載例1】!$C$6:$L$47,10,FALSE))</f>
        <v>8</v>
      </c>
      <c r="AU70" s="136">
        <f>IF(AU69="","",VLOOKUP(AU69,【記載例1】!$C$6:$L$47,10,FALSE))</f>
        <v>8</v>
      </c>
      <c r="AV70" s="136" t="str">
        <f>IF(AV69="","",VLOOKUP(AV69,【記載例1】!$C$6:$L$47,10,FALSE))</f>
        <v/>
      </c>
      <c r="AW70" s="136" t="str">
        <f>IF(AW69="","",VLOOKUP(AW69,【記載例1】!$C$6:$L$47,10,FALSE))</f>
        <v/>
      </c>
      <c r="AX70" s="137">
        <f>IF(AX69="","",VLOOKUP(AX69,【記載例1】!$C$6:$L$47,10,FALSE))</f>
        <v>8</v>
      </c>
      <c r="AY70" s="135" t="str">
        <f>IF(AY69="","",VLOOKUP(AY69,【記載例1】!$C$6:$L$47,10,FALSE))</f>
        <v/>
      </c>
      <c r="AZ70" s="136" t="str">
        <f>IF(AZ69="","",VLOOKUP(AZ69,【記載例1】!$C$6:$L$47,10,FALSE))</f>
        <v/>
      </c>
      <c r="BA70" s="136" t="str">
        <f>IF(BA69="","",VLOOKUP(BA69,【記載例1】!$C$6:$L$47,10,FALSE))</f>
        <v/>
      </c>
      <c r="BB70" s="244">
        <f>IF($BE$3="４週",SUM(W70:AX70),IF($BE$3="暦月",SUM(W70:BA70),""))</f>
        <v>160</v>
      </c>
      <c r="BC70" s="245"/>
      <c r="BD70" s="246">
        <f>IF($BE$3="４週",BB70/4,IF($BE$3="暦月",(BB70/($BE$8/7)),""))</f>
        <v>40</v>
      </c>
      <c r="BE70" s="245"/>
      <c r="BF70" s="241"/>
      <c r="BG70" s="242"/>
      <c r="BH70" s="242"/>
      <c r="BI70" s="242"/>
      <c r="BJ70" s="243"/>
    </row>
    <row r="71" spans="2:62" ht="20.25" customHeight="1">
      <c r="B71" s="309">
        <f>B69+1</f>
        <v>29</v>
      </c>
      <c r="C71" s="173" t="s">
        <v>199</v>
      </c>
      <c r="D71" s="174"/>
      <c r="E71" s="130"/>
      <c r="F71" s="131"/>
      <c r="G71" s="130"/>
      <c r="H71" s="131"/>
      <c r="I71" s="230" t="s">
        <v>88</v>
      </c>
      <c r="J71" s="231"/>
      <c r="K71" s="234" t="s">
        <v>199</v>
      </c>
      <c r="L71" s="235"/>
      <c r="M71" s="235"/>
      <c r="N71" s="174"/>
      <c r="O71" s="262" t="s">
        <v>149</v>
      </c>
      <c r="P71" s="263"/>
      <c r="Q71" s="263"/>
      <c r="R71" s="263"/>
      <c r="S71" s="264"/>
      <c r="T71" s="147" t="s">
        <v>18</v>
      </c>
      <c r="V71" s="98"/>
      <c r="W71" s="85"/>
      <c r="X71" s="86" t="s">
        <v>222</v>
      </c>
      <c r="Y71" s="86" t="s">
        <v>222</v>
      </c>
      <c r="Z71" s="86"/>
      <c r="AA71" s="86" t="s">
        <v>222</v>
      </c>
      <c r="AB71" s="86" t="s">
        <v>38</v>
      </c>
      <c r="AC71" s="87" t="s">
        <v>38</v>
      </c>
      <c r="AD71" s="85"/>
      <c r="AE71" s="86" t="s">
        <v>38</v>
      </c>
      <c r="AF71" s="86" t="s">
        <v>222</v>
      </c>
      <c r="AG71" s="86"/>
      <c r="AH71" s="86" t="s">
        <v>38</v>
      </c>
      <c r="AI71" s="86" t="s">
        <v>179</v>
      </c>
      <c r="AJ71" s="87" t="s">
        <v>179</v>
      </c>
      <c r="AK71" s="85"/>
      <c r="AL71" s="86" t="s">
        <v>222</v>
      </c>
      <c r="AM71" s="86" t="s">
        <v>38</v>
      </c>
      <c r="AN71" s="86"/>
      <c r="AO71" s="86" t="s">
        <v>38</v>
      </c>
      <c r="AP71" s="86" t="s">
        <v>222</v>
      </c>
      <c r="AQ71" s="87" t="s">
        <v>179</v>
      </c>
      <c r="AR71" s="85"/>
      <c r="AS71" s="86" t="s">
        <v>38</v>
      </c>
      <c r="AT71" s="86" t="s">
        <v>222</v>
      </c>
      <c r="AU71" s="86"/>
      <c r="AV71" s="86" t="s">
        <v>222</v>
      </c>
      <c r="AW71" s="86" t="s">
        <v>38</v>
      </c>
      <c r="AX71" s="87" t="s">
        <v>222</v>
      </c>
      <c r="AY71" s="85"/>
      <c r="AZ71" s="86"/>
      <c r="BA71" s="88"/>
      <c r="BB71" s="226"/>
      <c r="BC71" s="227"/>
      <c r="BD71" s="228"/>
      <c r="BE71" s="229"/>
      <c r="BF71" s="238"/>
      <c r="BG71" s="239"/>
      <c r="BH71" s="239"/>
      <c r="BI71" s="239"/>
      <c r="BJ71" s="240"/>
    </row>
    <row r="72" spans="2:62" ht="20.25" customHeight="1">
      <c r="B72" s="310"/>
      <c r="C72" s="302"/>
      <c r="D72" s="295"/>
      <c r="E72" s="158"/>
      <c r="F72" s="159" t="str">
        <f>C71</f>
        <v>言語聴覚士</v>
      </c>
      <c r="G72" s="158"/>
      <c r="H72" s="159" t="str">
        <f>I71</f>
        <v>A</v>
      </c>
      <c r="I72" s="291"/>
      <c r="J72" s="292"/>
      <c r="K72" s="293"/>
      <c r="L72" s="294"/>
      <c r="M72" s="294"/>
      <c r="N72" s="295"/>
      <c r="O72" s="262"/>
      <c r="P72" s="263"/>
      <c r="Q72" s="263"/>
      <c r="R72" s="263"/>
      <c r="S72" s="264"/>
      <c r="T72" s="148" t="s">
        <v>180</v>
      </c>
      <c r="U72" s="99"/>
      <c r="V72" s="149"/>
      <c r="W72" s="135" t="str">
        <f>IF(W71="","",VLOOKUP(W71,【記載例1】!$C$6:$L$47,10,FALSE))</f>
        <v/>
      </c>
      <c r="X72" s="136">
        <f>IF(X71="","",VLOOKUP(X71,【記載例1】!$C$6:$L$47,10,FALSE))</f>
        <v>8</v>
      </c>
      <c r="Y72" s="136">
        <f>IF(Y71="","",VLOOKUP(Y71,【記載例1】!$C$6:$L$47,10,FALSE))</f>
        <v>8</v>
      </c>
      <c r="Z72" s="136" t="str">
        <f>IF(Z71="","",VLOOKUP(Z71,【記載例1】!$C$6:$L$47,10,FALSE))</f>
        <v/>
      </c>
      <c r="AA72" s="136">
        <f>IF(AA71="","",VLOOKUP(AA71,【記載例1】!$C$6:$L$47,10,FALSE))</f>
        <v>8</v>
      </c>
      <c r="AB72" s="136">
        <f>IF(AB71="","",VLOOKUP(AB71,【記載例1】!$C$6:$L$47,10,FALSE))</f>
        <v>8</v>
      </c>
      <c r="AC72" s="137">
        <f>IF(AC71="","",VLOOKUP(AC71,【記載例1】!$C$6:$L$47,10,FALSE))</f>
        <v>8</v>
      </c>
      <c r="AD72" s="135" t="str">
        <f>IF(AD71="","",VLOOKUP(AD71,【記載例1】!$C$6:$L$47,10,FALSE))</f>
        <v/>
      </c>
      <c r="AE72" s="136">
        <f>IF(AE71="","",VLOOKUP(AE71,【記載例1】!$C$6:$L$47,10,FALSE))</f>
        <v>8</v>
      </c>
      <c r="AF72" s="136">
        <f>IF(AF71="","",VLOOKUP(AF71,【記載例1】!$C$6:$L$47,10,FALSE))</f>
        <v>8</v>
      </c>
      <c r="AG72" s="136" t="str">
        <f>IF(AG71="","",VLOOKUP(AG71,【記載例1】!$C$6:$L$47,10,FALSE))</f>
        <v/>
      </c>
      <c r="AH72" s="136">
        <f>IF(AH71="","",VLOOKUP(AH71,【記載例1】!$C$6:$L$47,10,FALSE))</f>
        <v>8</v>
      </c>
      <c r="AI72" s="136">
        <f>IF(AI71="","",VLOOKUP(AI71,【記載例1】!$C$6:$L$47,10,FALSE))</f>
        <v>8</v>
      </c>
      <c r="AJ72" s="137">
        <f>IF(AJ71="","",VLOOKUP(AJ71,【記載例1】!$C$6:$L$47,10,FALSE))</f>
        <v>8</v>
      </c>
      <c r="AK72" s="135" t="str">
        <f>IF(AK71="","",VLOOKUP(AK71,【記載例1】!$C$6:$L$47,10,FALSE))</f>
        <v/>
      </c>
      <c r="AL72" s="136">
        <f>IF(AL71="","",VLOOKUP(AL71,【記載例1】!$C$6:$L$47,10,FALSE))</f>
        <v>8</v>
      </c>
      <c r="AM72" s="136">
        <f>IF(AM71="","",VLOOKUP(AM71,【記載例1】!$C$6:$L$47,10,FALSE))</f>
        <v>8</v>
      </c>
      <c r="AN72" s="136" t="str">
        <f>IF(AN71="","",VLOOKUP(AN71,【記載例1】!$C$6:$L$47,10,FALSE))</f>
        <v/>
      </c>
      <c r="AO72" s="136">
        <f>IF(AO71="","",VLOOKUP(AO71,【記載例1】!$C$6:$L$47,10,FALSE))</f>
        <v>8</v>
      </c>
      <c r="AP72" s="136">
        <f>IF(AP71="","",VLOOKUP(AP71,【記載例1】!$C$6:$L$47,10,FALSE))</f>
        <v>8</v>
      </c>
      <c r="AQ72" s="137">
        <f>IF(AQ71="","",VLOOKUP(AQ71,【記載例1】!$C$6:$L$47,10,FALSE))</f>
        <v>8</v>
      </c>
      <c r="AR72" s="135" t="str">
        <f>IF(AR71="","",VLOOKUP(AR71,【記載例1】!$C$6:$L$47,10,FALSE))</f>
        <v/>
      </c>
      <c r="AS72" s="136">
        <f>IF(AS71="","",VLOOKUP(AS71,【記載例1】!$C$6:$L$47,10,FALSE))</f>
        <v>8</v>
      </c>
      <c r="AT72" s="136">
        <f>IF(AT71="","",VLOOKUP(AT71,【記載例1】!$C$6:$L$47,10,FALSE))</f>
        <v>8</v>
      </c>
      <c r="AU72" s="136" t="str">
        <f>IF(AU71="","",VLOOKUP(AU71,【記載例1】!$C$6:$L$47,10,FALSE))</f>
        <v/>
      </c>
      <c r="AV72" s="136">
        <f>IF(AV71="","",VLOOKUP(AV71,【記載例1】!$C$6:$L$47,10,FALSE))</f>
        <v>8</v>
      </c>
      <c r="AW72" s="136">
        <f>IF(AW71="","",VLOOKUP(AW71,【記載例1】!$C$6:$L$47,10,FALSE))</f>
        <v>8</v>
      </c>
      <c r="AX72" s="137">
        <f>IF(AX71="","",VLOOKUP(AX71,【記載例1】!$C$6:$L$47,10,FALSE))</f>
        <v>8</v>
      </c>
      <c r="AY72" s="135" t="str">
        <f>IF(AY71="","",VLOOKUP(AY71,【記載例1】!$C$6:$L$47,10,FALSE))</f>
        <v/>
      </c>
      <c r="AZ72" s="136" t="str">
        <f>IF(AZ71="","",VLOOKUP(AZ71,【記載例1】!$C$6:$L$47,10,FALSE))</f>
        <v/>
      </c>
      <c r="BA72" s="136" t="str">
        <f>IF(BA71="","",VLOOKUP(BA71,【記載例1】!$C$6:$L$47,10,FALSE))</f>
        <v/>
      </c>
      <c r="BB72" s="299">
        <f>IF($BE$3="４週",SUM(W72:AX72),IF($BE$3="暦月",SUM(W72:BA72),""))</f>
        <v>160</v>
      </c>
      <c r="BC72" s="300"/>
      <c r="BD72" s="301">
        <f>IF($BE$3="４週",BB72/4,IF($BE$3="暦月",(BB72/($BE$8/7)),""))</f>
        <v>40</v>
      </c>
      <c r="BE72" s="300"/>
      <c r="BF72" s="296"/>
      <c r="BG72" s="297"/>
      <c r="BH72" s="297"/>
      <c r="BI72" s="297"/>
      <c r="BJ72" s="298"/>
    </row>
    <row r="73" spans="2:62" ht="20.25" customHeight="1">
      <c r="B73" s="309">
        <f>B71+1</f>
        <v>30</v>
      </c>
      <c r="C73" s="173"/>
      <c r="D73" s="174"/>
      <c r="E73" s="132"/>
      <c r="F73" s="133"/>
      <c r="G73" s="132"/>
      <c r="H73" s="133"/>
      <c r="I73" s="230"/>
      <c r="J73" s="231"/>
      <c r="K73" s="234"/>
      <c r="L73" s="235"/>
      <c r="M73" s="235"/>
      <c r="N73" s="174"/>
      <c r="O73" s="262"/>
      <c r="P73" s="263"/>
      <c r="Q73" s="263"/>
      <c r="R73" s="263"/>
      <c r="S73" s="264"/>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6"/>
      <c r="BC73" s="227"/>
      <c r="BD73" s="228"/>
      <c r="BE73" s="229"/>
      <c r="BF73" s="238"/>
      <c r="BG73" s="239"/>
      <c r="BH73" s="239"/>
      <c r="BI73" s="239"/>
      <c r="BJ73" s="240"/>
    </row>
    <row r="74" spans="2:62" ht="20.25" customHeight="1" thickBot="1">
      <c r="B74" s="312"/>
      <c r="C74" s="175"/>
      <c r="D74" s="176"/>
      <c r="E74" s="142"/>
      <c r="F74" s="143">
        <f>C74</f>
        <v>0</v>
      </c>
      <c r="G74" s="142"/>
      <c r="H74" s="143">
        <f>I74</f>
        <v>0</v>
      </c>
      <c r="I74" s="258"/>
      <c r="J74" s="259"/>
      <c r="K74" s="260"/>
      <c r="L74" s="261"/>
      <c r="M74" s="261"/>
      <c r="N74" s="176"/>
      <c r="O74" s="265"/>
      <c r="P74" s="266"/>
      <c r="Q74" s="266"/>
      <c r="R74" s="266"/>
      <c r="S74" s="267"/>
      <c r="T74" s="144" t="s">
        <v>180</v>
      </c>
      <c r="U74" s="145"/>
      <c r="V74" s="146"/>
      <c r="W74" s="138" t="str">
        <f>IF(W73="","",VLOOKUP(W73,【記載例1】!$C$6:$L$47,10,FALSE))</f>
        <v/>
      </c>
      <c r="X74" s="139" t="str">
        <f>IF(X73="","",VLOOKUP(X73,【記載例1】!$C$6:$L$47,10,FALSE))</f>
        <v/>
      </c>
      <c r="Y74" s="139" t="str">
        <f>IF(Y73="","",VLOOKUP(Y73,【記載例1】!$C$6:$L$47,10,FALSE))</f>
        <v/>
      </c>
      <c r="Z74" s="139" t="str">
        <f>IF(Z73="","",VLOOKUP(Z73,【記載例1】!$C$6:$L$47,10,FALSE))</f>
        <v/>
      </c>
      <c r="AA74" s="139" t="str">
        <f>IF(AA73="","",VLOOKUP(AA73,【記載例1】!$C$6:$L$47,10,FALSE))</f>
        <v/>
      </c>
      <c r="AB74" s="139" t="str">
        <f>IF(AB73="","",VLOOKUP(AB73,【記載例1】!$C$6:$L$47,10,FALSE))</f>
        <v/>
      </c>
      <c r="AC74" s="140" t="str">
        <f>IF(AC73="","",VLOOKUP(AC73,【記載例1】!$C$6:$L$47,10,FALSE))</f>
        <v/>
      </c>
      <c r="AD74" s="138" t="str">
        <f>IF(AD73="","",VLOOKUP(AD73,【記載例1】!$C$6:$L$47,10,FALSE))</f>
        <v/>
      </c>
      <c r="AE74" s="139" t="str">
        <f>IF(AE73="","",VLOOKUP(AE73,【記載例1】!$C$6:$L$47,10,FALSE))</f>
        <v/>
      </c>
      <c r="AF74" s="139" t="str">
        <f>IF(AF73="","",VLOOKUP(AF73,【記載例1】!$C$6:$L$47,10,FALSE))</f>
        <v/>
      </c>
      <c r="AG74" s="139" t="str">
        <f>IF(AG73="","",VLOOKUP(AG73,【記載例1】!$C$6:$L$47,10,FALSE))</f>
        <v/>
      </c>
      <c r="AH74" s="139" t="str">
        <f>IF(AH73="","",VLOOKUP(AH73,【記載例1】!$C$6:$L$47,10,FALSE))</f>
        <v/>
      </c>
      <c r="AI74" s="139" t="str">
        <f>IF(AI73="","",VLOOKUP(AI73,【記載例1】!$C$6:$L$47,10,FALSE))</f>
        <v/>
      </c>
      <c r="AJ74" s="140" t="str">
        <f>IF(AJ73="","",VLOOKUP(AJ73,【記載例1】!$C$6:$L$47,10,FALSE))</f>
        <v/>
      </c>
      <c r="AK74" s="138" t="str">
        <f>IF(AK73="","",VLOOKUP(AK73,【記載例1】!$C$6:$L$47,10,FALSE))</f>
        <v/>
      </c>
      <c r="AL74" s="139" t="str">
        <f>IF(AL73="","",VLOOKUP(AL73,【記載例1】!$C$6:$L$47,10,FALSE))</f>
        <v/>
      </c>
      <c r="AM74" s="139" t="str">
        <f>IF(AM73="","",VLOOKUP(AM73,【記載例1】!$C$6:$L$47,10,FALSE))</f>
        <v/>
      </c>
      <c r="AN74" s="139" t="str">
        <f>IF(AN73="","",VLOOKUP(AN73,【記載例1】!$C$6:$L$47,10,FALSE))</f>
        <v/>
      </c>
      <c r="AO74" s="139" t="str">
        <f>IF(AO73="","",VLOOKUP(AO73,【記載例1】!$C$6:$L$47,10,FALSE))</f>
        <v/>
      </c>
      <c r="AP74" s="139" t="str">
        <f>IF(AP73="","",VLOOKUP(AP73,【記載例1】!$C$6:$L$47,10,FALSE))</f>
        <v/>
      </c>
      <c r="AQ74" s="140" t="str">
        <f>IF(AQ73="","",VLOOKUP(AQ73,【記載例1】!$C$6:$L$47,10,FALSE))</f>
        <v/>
      </c>
      <c r="AR74" s="138" t="str">
        <f>IF(AR73="","",VLOOKUP(AR73,【記載例1】!$C$6:$L$47,10,FALSE))</f>
        <v/>
      </c>
      <c r="AS74" s="139" t="str">
        <f>IF(AS73="","",VLOOKUP(AS73,【記載例1】!$C$6:$L$47,10,FALSE))</f>
        <v/>
      </c>
      <c r="AT74" s="139" t="str">
        <f>IF(AT73="","",VLOOKUP(AT73,【記載例1】!$C$6:$L$47,10,FALSE))</f>
        <v/>
      </c>
      <c r="AU74" s="139" t="str">
        <f>IF(AU73="","",VLOOKUP(AU73,【記載例1】!$C$6:$L$47,10,FALSE))</f>
        <v/>
      </c>
      <c r="AV74" s="139" t="str">
        <f>IF(AV73="","",VLOOKUP(AV73,【記載例1】!$C$6:$L$47,10,FALSE))</f>
        <v/>
      </c>
      <c r="AW74" s="139" t="str">
        <f>IF(AW73="","",VLOOKUP(AW73,【記載例1】!$C$6:$L$47,10,FALSE))</f>
        <v/>
      </c>
      <c r="AX74" s="140" t="str">
        <f>IF(AX73="","",VLOOKUP(AX73,【記載例1】!$C$6:$L$47,10,FALSE))</f>
        <v/>
      </c>
      <c r="AY74" s="138" t="str">
        <f>IF(AY73="","",VLOOKUP(AY73,【記載例1】!$C$6:$L$47,10,FALSE))</f>
        <v/>
      </c>
      <c r="AZ74" s="139" t="str">
        <f>IF(AZ73="","",VLOOKUP(AZ73,【記載例1】!$C$6:$L$47,10,FALSE))</f>
        <v/>
      </c>
      <c r="BA74" s="141" t="str">
        <f>IF(BA73="","",VLOOKUP(BA73,【記載例1】!$C$6:$L$47,10,FALSE))</f>
        <v/>
      </c>
      <c r="BB74" s="271">
        <f>IF($BE$3="４週",SUM(W74:AX74),IF($BE$3="暦月",SUM(W74:BA74),""))</f>
        <v>0</v>
      </c>
      <c r="BC74" s="272"/>
      <c r="BD74" s="273">
        <f>IF($BE$3="４週",BB74/4,IF($BE$3="暦月",(BB74/($BE$8/7)),""))</f>
        <v>0</v>
      </c>
      <c r="BE74" s="272"/>
      <c r="BF74" s="268"/>
      <c r="BG74" s="269"/>
      <c r="BH74" s="269"/>
      <c r="BI74" s="269"/>
      <c r="BJ74" s="270"/>
    </row>
    <row r="75" spans="2:62" ht="20.25" customHeight="1">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c r="B76" s="35"/>
      <c r="C76" s="51"/>
      <c r="D76" s="51"/>
      <c r="E76" s="51"/>
      <c r="F76" s="51"/>
      <c r="G76" s="51"/>
      <c r="H76" s="51"/>
      <c r="I76" s="103"/>
      <c r="J76" s="2" t="s">
        <v>241</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c r="B77" s="35"/>
      <c r="C77" s="51"/>
      <c r="D77" s="51"/>
      <c r="E77" s="51"/>
      <c r="F77" s="51"/>
      <c r="G77" s="51"/>
      <c r="H77" s="51"/>
      <c r="I77" s="103"/>
      <c r="J77" s="2"/>
      <c r="K77" s="2"/>
      <c r="L77" s="2"/>
      <c r="M77" s="2"/>
      <c r="N77" s="2"/>
      <c r="O77" s="2"/>
      <c r="P77" s="2"/>
      <c r="Q77" s="2"/>
      <c r="R77" s="2"/>
      <c r="S77" s="2"/>
      <c r="T77" s="28"/>
      <c r="U77" s="2"/>
      <c r="V77" s="2"/>
      <c r="W77" s="2"/>
      <c r="X77" s="2"/>
      <c r="Y77" s="2"/>
      <c r="Z77" s="104"/>
      <c r="AA77" s="280" t="s">
        <v>4</v>
      </c>
      <c r="AB77" s="280"/>
      <c r="AC77" s="280" t="s">
        <v>5</v>
      </c>
      <c r="AD77" s="280"/>
      <c r="AE77" s="280"/>
      <c r="AF77" s="280"/>
      <c r="AG77" s="104"/>
      <c r="AH77" s="104"/>
      <c r="AI77" s="104"/>
      <c r="AJ77" s="104"/>
      <c r="AK77" s="104"/>
      <c r="AL77" s="104"/>
      <c r="AM77" s="104"/>
      <c r="AN77" s="105"/>
      <c r="AO77" s="58"/>
      <c r="AP77" s="308"/>
      <c r="AQ77" s="308"/>
      <c r="AR77" s="308"/>
      <c r="AS77" s="308"/>
      <c r="AT77" s="53"/>
    </row>
    <row r="78" spans="2:62" ht="20.25" customHeight="1">
      <c r="B78" s="35"/>
      <c r="C78" s="51"/>
      <c r="D78" s="51"/>
      <c r="E78" s="51"/>
      <c r="F78" s="51"/>
      <c r="G78" s="51"/>
      <c r="H78" s="51"/>
      <c r="I78" s="103"/>
      <c r="J78" s="2"/>
      <c r="K78" s="278" t="s">
        <v>104</v>
      </c>
      <c r="L78" s="278"/>
      <c r="M78" s="278" t="s">
        <v>105</v>
      </c>
      <c r="N78" s="278"/>
      <c r="O78" s="278"/>
      <c r="P78" s="278"/>
      <c r="Q78" s="2"/>
      <c r="R78" s="279" t="s">
        <v>106</v>
      </c>
      <c r="S78" s="279"/>
      <c r="T78" s="279"/>
      <c r="U78" s="279"/>
      <c r="V78" s="2"/>
      <c r="W78" s="106" t="s">
        <v>107</v>
      </c>
      <c r="X78" s="106"/>
      <c r="Y78" s="2"/>
      <c r="Z78" s="104"/>
      <c r="AA78" s="280" t="s">
        <v>6</v>
      </c>
      <c r="AB78" s="280"/>
      <c r="AC78" s="280" t="s">
        <v>93</v>
      </c>
      <c r="AD78" s="280"/>
      <c r="AE78" s="280"/>
      <c r="AF78" s="280"/>
      <c r="AG78" s="104"/>
      <c r="AH78" s="104"/>
      <c r="AI78" s="104"/>
      <c r="AJ78" s="104"/>
      <c r="AK78" s="104"/>
      <c r="AL78" s="104"/>
      <c r="AM78" s="104"/>
      <c r="AN78" s="105"/>
      <c r="AO78" s="58"/>
      <c r="AP78" s="307"/>
      <c r="AQ78" s="307"/>
      <c r="AR78" s="307"/>
      <c r="AS78" s="307"/>
      <c r="AT78" s="53"/>
    </row>
    <row r="79" spans="2:62" ht="20.25" customHeight="1">
      <c r="B79" s="35"/>
      <c r="C79" s="51"/>
      <c r="D79" s="51"/>
      <c r="E79" s="51"/>
      <c r="F79" s="51"/>
      <c r="G79" s="51"/>
      <c r="H79" s="51"/>
      <c r="I79" s="103"/>
      <c r="J79" s="2"/>
      <c r="K79" s="277"/>
      <c r="L79" s="277"/>
      <c r="M79" s="277" t="s">
        <v>108</v>
      </c>
      <c r="N79" s="277"/>
      <c r="O79" s="277" t="s">
        <v>109</v>
      </c>
      <c r="P79" s="277"/>
      <c r="Q79" s="2"/>
      <c r="R79" s="277" t="s">
        <v>108</v>
      </c>
      <c r="S79" s="277"/>
      <c r="T79" s="277" t="s">
        <v>109</v>
      </c>
      <c r="U79" s="277"/>
      <c r="V79" s="2"/>
      <c r="W79" s="106" t="s">
        <v>110</v>
      </c>
      <c r="X79" s="106"/>
      <c r="Y79" s="2"/>
      <c r="Z79" s="104"/>
      <c r="AA79" s="280" t="s">
        <v>7</v>
      </c>
      <c r="AB79" s="280"/>
      <c r="AC79" s="280" t="s">
        <v>94</v>
      </c>
      <c r="AD79" s="280"/>
      <c r="AE79" s="280"/>
      <c r="AF79" s="280"/>
      <c r="AG79" s="104"/>
      <c r="AH79" s="104"/>
      <c r="AI79" s="104"/>
      <c r="AJ79" s="104"/>
      <c r="AK79" s="104"/>
      <c r="AL79" s="104"/>
      <c r="AM79" s="104"/>
      <c r="AN79" s="105"/>
      <c r="AO79" s="58"/>
      <c r="AP79" s="306"/>
      <c r="AQ79" s="306"/>
      <c r="AR79" s="306"/>
      <c r="AS79" s="306"/>
      <c r="AT79" s="53"/>
    </row>
    <row r="80" spans="2:62" ht="20.25" customHeight="1">
      <c r="B80" s="35"/>
      <c r="C80" s="51"/>
      <c r="D80" s="51"/>
      <c r="E80" s="51"/>
      <c r="F80" s="51"/>
      <c r="G80" s="51"/>
      <c r="H80" s="51"/>
      <c r="I80" s="103"/>
      <c r="J80" s="2"/>
      <c r="K80" s="280" t="s">
        <v>6</v>
      </c>
      <c r="L80" s="280"/>
      <c r="M80" s="284">
        <f>SUMIFS($BB$15:$BB$74,$F$15:$F$74,"看護職員",$H$15:$H$74,"A")</f>
        <v>960</v>
      </c>
      <c r="N80" s="284"/>
      <c r="O80" s="285">
        <f>SUMIFS($BD$15:$BD$74,$F$15:$F$74,"看護職員",$H$15:$H$74,"A")</f>
        <v>240</v>
      </c>
      <c r="P80" s="285"/>
      <c r="Q80" s="113"/>
      <c r="R80" s="274"/>
      <c r="S80" s="274"/>
      <c r="T80" s="274"/>
      <c r="U80" s="274"/>
      <c r="V80" s="113"/>
      <c r="W80" s="275">
        <v>6</v>
      </c>
      <c r="X80" s="276"/>
      <c r="Y80" s="2"/>
      <c r="Z80" s="104"/>
      <c r="AA80" s="280" t="s">
        <v>8</v>
      </c>
      <c r="AB80" s="280"/>
      <c r="AC80" s="280" t="s">
        <v>95</v>
      </c>
      <c r="AD80" s="280"/>
      <c r="AE80" s="280"/>
      <c r="AF80" s="280"/>
      <c r="AG80" s="104"/>
      <c r="AH80" s="104"/>
      <c r="AI80" s="104"/>
      <c r="AJ80" s="104"/>
      <c r="AK80" s="104"/>
      <c r="AL80" s="104"/>
      <c r="AM80" s="104"/>
      <c r="AN80" s="105"/>
      <c r="AO80" s="58"/>
      <c r="AP80" s="61"/>
      <c r="AQ80" s="61"/>
      <c r="AR80" s="61"/>
      <c r="AS80" s="61"/>
      <c r="AT80" s="53"/>
    </row>
    <row r="81" spans="2:46" ht="20.25" customHeight="1">
      <c r="B81" s="35"/>
      <c r="C81" s="51"/>
      <c r="D81" s="51"/>
      <c r="E81" s="51"/>
      <c r="F81" s="51"/>
      <c r="G81" s="51"/>
      <c r="H81" s="51"/>
      <c r="I81" s="103"/>
      <c r="J81" s="2"/>
      <c r="K81" s="280" t="s">
        <v>7</v>
      </c>
      <c r="L81" s="280"/>
      <c r="M81" s="284">
        <f>SUMIFS($BB$15:$BB$74,$F$15:$F$74,"看護職員",$H$15:$H$74,"B")</f>
        <v>0</v>
      </c>
      <c r="N81" s="284"/>
      <c r="O81" s="285">
        <f>SUMIFS($BD$15:$BD$74,$F$15:$F$74,"看護職員",$H$15:$H$74,"B")</f>
        <v>0</v>
      </c>
      <c r="P81" s="285"/>
      <c r="Q81" s="113"/>
      <c r="R81" s="274">
        <v>0</v>
      </c>
      <c r="S81" s="274"/>
      <c r="T81" s="274">
        <v>0</v>
      </c>
      <c r="U81" s="274"/>
      <c r="V81" s="113"/>
      <c r="W81" s="275">
        <v>0</v>
      </c>
      <c r="X81" s="276"/>
      <c r="Y81" s="2"/>
      <c r="Z81" s="104"/>
      <c r="AA81" s="280" t="s">
        <v>9</v>
      </c>
      <c r="AB81" s="280"/>
      <c r="AC81" s="280" t="s">
        <v>123</v>
      </c>
      <c r="AD81" s="280"/>
      <c r="AE81" s="280"/>
      <c r="AF81" s="280"/>
      <c r="AG81" s="104"/>
      <c r="AH81" s="104"/>
      <c r="AI81" s="104"/>
      <c r="AJ81" s="104"/>
      <c r="AK81" s="104"/>
      <c r="AL81" s="104"/>
      <c r="AM81" s="104"/>
      <c r="AN81" s="105"/>
      <c r="AO81" s="58"/>
      <c r="AP81" s="53"/>
      <c r="AQ81" s="53"/>
      <c r="AR81" s="53"/>
      <c r="AS81" s="53"/>
      <c r="AT81" s="53"/>
    </row>
    <row r="82" spans="2:46" ht="20.25" customHeight="1">
      <c r="B82" s="35"/>
      <c r="C82" s="51"/>
      <c r="D82" s="51"/>
      <c r="E82" s="51"/>
      <c r="F82" s="51"/>
      <c r="G82" s="51"/>
      <c r="H82" s="51"/>
      <c r="I82" s="103"/>
      <c r="J82" s="2"/>
      <c r="K82" s="280" t="s">
        <v>8</v>
      </c>
      <c r="L82" s="280"/>
      <c r="M82" s="284">
        <f>SUMIFS($BB$15:$BB$74,$F$15:$F$74,"看護職員",$H$15:$H$74,"C")</f>
        <v>0</v>
      </c>
      <c r="N82" s="284"/>
      <c r="O82" s="285">
        <f>SUMIFS($BD$15:$BD$74,$F$15:$F$74,"看護職員",$H$15:$H$74,"C")</f>
        <v>0</v>
      </c>
      <c r="P82" s="285"/>
      <c r="Q82" s="113"/>
      <c r="R82" s="274">
        <v>0</v>
      </c>
      <c r="S82" s="274"/>
      <c r="T82" s="288">
        <v>0</v>
      </c>
      <c r="U82" s="288"/>
      <c r="V82" s="113"/>
      <c r="W82" s="289" t="s">
        <v>36</v>
      </c>
      <c r="X82" s="290"/>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c r="B83" s="35"/>
      <c r="C83" s="51"/>
      <c r="D83" s="51"/>
      <c r="E83" s="51"/>
      <c r="F83" s="51"/>
      <c r="G83" s="51"/>
      <c r="H83" s="51"/>
      <c r="I83" s="103"/>
      <c r="J83" s="2"/>
      <c r="K83" s="280" t="s">
        <v>9</v>
      </c>
      <c r="L83" s="280"/>
      <c r="M83" s="284">
        <f>SUMIFS($BB$15:$BB$74,$F$15:$F$74,"看護職員",$H$15:$H$74,"D")</f>
        <v>0</v>
      </c>
      <c r="N83" s="284"/>
      <c r="O83" s="285">
        <f>SUMIFS($BD$15:$BD$74,$F$15:$F$74,"看護職員",$H$15:$H$74,"D")</f>
        <v>0</v>
      </c>
      <c r="P83" s="285"/>
      <c r="Q83" s="113"/>
      <c r="R83" s="274">
        <v>0</v>
      </c>
      <c r="S83" s="274"/>
      <c r="T83" s="288">
        <v>0</v>
      </c>
      <c r="U83" s="288"/>
      <c r="V83" s="113"/>
      <c r="W83" s="289" t="s">
        <v>36</v>
      </c>
      <c r="X83" s="290"/>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c r="B84" s="35"/>
      <c r="C84" s="51"/>
      <c r="D84" s="51"/>
      <c r="E84" s="51"/>
      <c r="F84" s="51"/>
      <c r="G84" s="51"/>
      <c r="H84" s="51"/>
      <c r="I84" s="103"/>
      <c r="J84" s="2"/>
      <c r="K84" s="280" t="s">
        <v>111</v>
      </c>
      <c r="L84" s="280"/>
      <c r="M84" s="284">
        <f>SUM(M80:N83)</f>
        <v>960</v>
      </c>
      <c r="N84" s="284"/>
      <c r="O84" s="285">
        <f>SUM(O80:P83)</f>
        <v>240</v>
      </c>
      <c r="P84" s="285"/>
      <c r="Q84" s="113"/>
      <c r="R84" s="284">
        <f>SUM(R80:S83)</f>
        <v>0</v>
      </c>
      <c r="S84" s="284"/>
      <c r="T84" s="285">
        <f>SUM(T80:U83)</f>
        <v>0</v>
      </c>
      <c r="U84" s="285"/>
      <c r="V84" s="113"/>
      <c r="W84" s="286">
        <f>SUM(W80:X81)</f>
        <v>6</v>
      </c>
      <c r="X84" s="287"/>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c r="B86" s="35"/>
      <c r="C86" s="51"/>
      <c r="D86" s="51"/>
      <c r="E86" s="51"/>
      <c r="F86" s="51"/>
      <c r="G86" s="51"/>
      <c r="H86" s="51"/>
      <c r="I86" s="103"/>
      <c r="J86" s="103"/>
      <c r="K86" s="28" t="s">
        <v>112</v>
      </c>
      <c r="L86" s="2"/>
      <c r="M86" s="2"/>
      <c r="N86" s="2"/>
      <c r="O86" s="2"/>
      <c r="P86" s="2"/>
      <c r="Q86" s="112" t="s">
        <v>178</v>
      </c>
      <c r="R86" s="328" t="str">
        <f>IF($BE$3="","",IF($BE$3="暦月","暦月",IF($BE$3="４週","週")))</f>
        <v>週</v>
      </c>
      <c r="S86" s="329"/>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c r="I89" s="2"/>
      <c r="J89" s="2"/>
      <c r="K89" s="283">
        <f>IF($R$86="週",T84,R84)</f>
        <v>0</v>
      </c>
      <c r="L89" s="283"/>
      <c r="M89" s="283"/>
      <c r="N89" s="283"/>
      <c r="O89" s="107" t="s">
        <v>116</v>
      </c>
      <c r="P89" s="280">
        <f>IF($R$86="週",$BA$6,$BE$6)</f>
        <v>40</v>
      </c>
      <c r="Q89" s="280"/>
      <c r="R89" s="280"/>
      <c r="S89" s="280"/>
      <c r="T89" s="107" t="s">
        <v>117</v>
      </c>
      <c r="U89" s="281">
        <f>ROUNDDOWN(K89/P89,1)</f>
        <v>0</v>
      </c>
      <c r="V89" s="281"/>
      <c r="W89" s="281"/>
      <c r="X89" s="281"/>
      <c r="Y89" s="2"/>
      <c r="Z89" s="2"/>
      <c r="AG89" s="2"/>
      <c r="AH89" s="2"/>
      <c r="AI89" s="2"/>
      <c r="AJ89" s="2"/>
      <c r="AK89" s="2"/>
      <c r="AL89" s="2"/>
      <c r="AM89" s="2"/>
      <c r="AN89" s="2"/>
    </row>
    <row r="90" spans="2:46" ht="20.25" customHeight="1">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c r="I91" s="2"/>
      <c r="J91" s="2"/>
      <c r="K91" s="2" t="s">
        <v>154</v>
      </c>
      <c r="L91" s="2"/>
      <c r="M91" s="2"/>
      <c r="N91" s="2"/>
      <c r="O91" s="2"/>
      <c r="P91" s="2"/>
      <c r="Q91" s="2"/>
      <c r="R91" s="2"/>
      <c r="S91" s="2"/>
      <c r="T91" s="28"/>
      <c r="U91" s="2"/>
      <c r="V91" s="2"/>
      <c r="W91" s="2"/>
      <c r="X91" s="2"/>
      <c r="Y91" s="2"/>
      <c r="Z91" s="2"/>
    </row>
    <row r="92" spans="2:46" ht="20.25" customHeight="1">
      <c r="I92" s="2"/>
      <c r="J92" s="2"/>
      <c r="K92" s="2" t="s">
        <v>107</v>
      </c>
      <c r="L92" s="2"/>
      <c r="M92" s="2"/>
      <c r="N92" s="2"/>
      <c r="O92" s="2"/>
      <c r="P92" s="2"/>
      <c r="Q92" s="2"/>
      <c r="R92" s="2"/>
      <c r="S92" s="2"/>
      <c r="T92" s="28"/>
      <c r="U92" s="278"/>
      <c r="V92" s="278"/>
      <c r="W92" s="278"/>
      <c r="X92" s="278"/>
      <c r="Y92" s="2"/>
      <c r="Z92" s="2"/>
    </row>
    <row r="93" spans="2:46" ht="20.25" customHeight="1">
      <c r="I93" s="2"/>
      <c r="J93" s="2"/>
      <c r="K93" s="2" t="s">
        <v>119</v>
      </c>
      <c r="L93" s="2"/>
      <c r="M93" s="2"/>
      <c r="N93" s="2"/>
      <c r="O93" s="2"/>
      <c r="P93" s="2" t="s">
        <v>120</v>
      </c>
      <c r="Q93" s="2"/>
      <c r="R93" s="2"/>
      <c r="S93" s="2"/>
      <c r="T93" s="2"/>
      <c r="U93" s="277" t="s">
        <v>111</v>
      </c>
      <c r="V93" s="277"/>
      <c r="W93" s="277"/>
      <c r="X93" s="277"/>
      <c r="Y93" s="2"/>
      <c r="Z93" s="2"/>
    </row>
    <row r="94" spans="2:46" ht="20.25" customHeight="1">
      <c r="I94" s="2"/>
      <c r="J94" s="2"/>
      <c r="K94" s="280">
        <f>W84</f>
        <v>6</v>
      </c>
      <c r="L94" s="280"/>
      <c r="M94" s="280"/>
      <c r="N94" s="280"/>
      <c r="O94" s="107" t="s">
        <v>121</v>
      </c>
      <c r="P94" s="281">
        <f>U89</f>
        <v>0</v>
      </c>
      <c r="Q94" s="281"/>
      <c r="R94" s="281"/>
      <c r="S94" s="281"/>
      <c r="T94" s="107" t="s">
        <v>117</v>
      </c>
      <c r="U94" s="282">
        <f>ROUNDDOWN(K94+P94,1)</f>
        <v>6</v>
      </c>
      <c r="V94" s="282"/>
      <c r="W94" s="282"/>
      <c r="X94" s="282"/>
      <c r="Y94" s="110"/>
      <c r="Z94" s="110"/>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3:59">
      <c r="AQ134" s="10"/>
      <c r="AR134" s="10"/>
      <c r="AS134" s="10"/>
      <c r="AT134" s="10"/>
      <c r="AU134" s="10"/>
      <c r="AV134" s="10"/>
    </row>
    <row r="135" spans="3:59">
      <c r="AQ135" s="10"/>
      <c r="AR135" s="10"/>
      <c r="AS135" s="10"/>
      <c r="AT135" s="10"/>
      <c r="AU135" s="10"/>
      <c r="AV135" s="10"/>
    </row>
    <row r="137" spans="3:59">
      <c r="AW137" s="10"/>
      <c r="AX137" s="10"/>
      <c r="AY137" s="10"/>
      <c r="AZ137" s="10"/>
      <c r="BA137" s="10"/>
      <c r="BB137" s="10"/>
      <c r="BC137" s="10"/>
      <c r="BD137" s="10"/>
      <c r="BE137" s="10"/>
    </row>
    <row r="138" spans="3:59">
      <c r="AW138" s="10"/>
      <c r="AX138" s="10"/>
      <c r="AY138" s="10"/>
      <c r="AZ138" s="10"/>
      <c r="BA138" s="10"/>
      <c r="BB138" s="10"/>
      <c r="BC138" s="10"/>
      <c r="BD138" s="10"/>
      <c r="BE138" s="10"/>
    </row>
    <row r="141" spans="3:59">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c r="C143" s="11"/>
      <c r="D143" s="11"/>
      <c r="E143" s="11"/>
      <c r="F143" s="11"/>
      <c r="G143" s="11"/>
      <c r="H143" s="11"/>
      <c r="I143" s="11"/>
      <c r="J143" s="11"/>
      <c r="K143" s="3"/>
      <c r="L143" s="3"/>
    </row>
    <row r="144" spans="3:59">
      <c r="C144" s="11"/>
      <c r="D144" s="11"/>
      <c r="E144" s="11"/>
      <c r="F144" s="11"/>
      <c r="G144" s="11"/>
      <c r="H144" s="11"/>
      <c r="I144" s="11"/>
      <c r="J144" s="11"/>
      <c r="K144" s="3"/>
      <c r="L144" s="3"/>
    </row>
    <row r="145" spans="3:10">
      <c r="C145" s="3"/>
      <c r="D145" s="3"/>
      <c r="E145" s="3"/>
      <c r="F145" s="3"/>
      <c r="G145" s="3"/>
      <c r="H145" s="3"/>
      <c r="I145" s="3"/>
      <c r="J145" s="3"/>
    </row>
    <row r="146" spans="3:10">
      <c r="C146" s="3"/>
      <c r="D146" s="3"/>
      <c r="E146" s="3"/>
      <c r="F146" s="3"/>
      <c r="G146" s="3"/>
      <c r="H146" s="3"/>
      <c r="I146" s="3"/>
      <c r="J146" s="3"/>
    </row>
    <row r="147" spans="3:10">
      <c r="C147" s="3"/>
      <c r="D147" s="3"/>
      <c r="E147" s="3"/>
      <c r="F147" s="3"/>
      <c r="G147" s="3"/>
      <c r="H147" s="3"/>
      <c r="I147" s="3"/>
      <c r="J147" s="3"/>
    </row>
    <row r="148" spans="3:10">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98425196850393704" bottom="0.47244094488188981" header="0.15748031496062992" footer="0.15748031496062992"/>
  <pageSetup paperSize="9" scale="39" fitToHeight="0" orientation="landscape" cellComments="asDisplayed" r:id="rId1"/>
  <headerFooter>
    <oddFooter>&amp;R&amp;16&amp;P/&amp;N</oddFooter>
  </headerFooter>
  <rowBreaks count="1" manualBreakCount="1">
    <brk id="64" max="61" man="1"/>
  </rowBreaks>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view="pageBreakPreview" zoomScale="80" zoomScaleNormal="75" zoomScaleSheetLayoutView="80" workbookViewId="0">
      <selection activeCell="F6" sqref="F6"/>
    </sheetView>
  </sheetViews>
  <sheetFormatPr defaultColWidth="9" defaultRowHeight="25.5"/>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c r="B1" s="64" t="s">
        <v>32</v>
      </c>
    </row>
    <row r="2" spans="2:14">
      <c r="B2" s="67" t="s">
        <v>33</v>
      </c>
      <c r="F2" s="68"/>
      <c r="J2" s="69"/>
    </row>
    <row r="3" spans="2:14">
      <c r="B3" s="68" t="s">
        <v>158</v>
      </c>
      <c r="F3" s="69" t="s">
        <v>159</v>
      </c>
      <c r="J3" s="69"/>
    </row>
    <row r="4" spans="2:14">
      <c r="B4" s="67"/>
      <c r="F4" s="168" t="s">
        <v>34</v>
      </c>
      <c r="G4" s="168"/>
      <c r="H4" s="168"/>
      <c r="I4" s="168"/>
      <c r="J4" s="168"/>
      <c r="K4" s="168"/>
      <c r="L4" s="168"/>
      <c r="N4" s="168" t="s">
        <v>164</v>
      </c>
    </row>
    <row r="5" spans="2:14">
      <c r="B5" s="65" t="s">
        <v>20</v>
      </c>
      <c r="C5" s="65" t="s">
        <v>4</v>
      </c>
      <c r="F5" s="65" t="s">
        <v>165</v>
      </c>
      <c r="G5" s="65"/>
      <c r="H5" s="65" t="s">
        <v>166</v>
      </c>
      <c r="J5" s="65" t="s">
        <v>35</v>
      </c>
      <c r="L5" s="65" t="s">
        <v>34</v>
      </c>
      <c r="N5" s="168"/>
    </row>
    <row r="6" spans="2:14">
      <c r="B6" s="70">
        <v>1</v>
      </c>
      <c r="C6" s="71" t="s">
        <v>38</v>
      </c>
      <c r="D6" s="72" t="str">
        <f>C6</f>
        <v>a</v>
      </c>
      <c r="E6" s="70" t="s">
        <v>16</v>
      </c>
      <c r="F6" s="73"/>
      <c r="G6" s="70" t="s">
        <v>17</v>
      </c>
      <c r="H6" s="73"/>
      <c r="I6" s="74" t="s">
        <v>37</v>
      </c>
      <c r="J6" s="73">
        <v>0</v>
      </c>
      <c r="K6" s="75" t="s">
        <v>2</v>
      </c>
      <c r="L6" s="76" t="str">
        <f>IF(OR(F6="",H6=""),"",(H6+IF(F6&gt;H6,1,0)-F6-J6)*24)</f>
        <v/>
      </c>
      <c r="N6" s="77"/>
    </row>
    <row r="7" spans="2:14">
      <c r="B7" s="70">
        <v>2</v>
      </c>
      <c r="C7" s="71" t="s">
        <v>39</v>
      </c>
      <c r="D7" s="72" t="str">
        <f t="shared" ref="D7:D38" si="0">C7</f>
        <v>b</v>
      </c>
      <c r="E7" s="70" t="s">
        <v>16</v>
      </c>
      <c r="F7" s="73"/>
      <c r="G7" s="70" t="s">
        <v>17</v>
      </c>
      <c r="H7" s="73"/>
      <c r="I7" s="74" t="s">
        <v>37</v>
      </c>
      <c r="J7" s="73">
        <v>0</v>
      </c>
      <c r="K7" s="75" t="s">
        <v>2</v>
      </c>
      <c r="L7" s="76" t="str">
        <f>IF(OR(F7="",H7=""),"",(H7+IF(F7&gt;H7,1,0)-F7-J7)*24)</f>
        <v/>
      </c>
      <c r="N7" s="77"/>
    </row>
    <row r="8" spans="2:14">
      <c r="B8" s="70">
        <v>3</v>
      </c>
      <c r="C8" s="71" t="s">
        <v>40</v>
      </c>
      <c r="D8" s="72" t="str">
        <f t="shared" si="0"/>
        <v>c</v>
      </c>
      <c r="E8" s="70" t="s">
        <v>16</v>
      </c>
      <c r="F8" s="73"/>
      <c r="G8" s="70" t="s">
        <v>17</v>
      </c>
      <c r="H8" s="73"/>
      <c r="I8" s="74" t="s">
        <v>37</v>
      </c>
      <c r="J8" s="73">
        <v>0</v>
      </c>
      <c r="K8" s="75" t="s">
        <v>2</v>
      </c>
      <c r="L8" s="76" t="str">
        <f>IF(OR(F8="",H8=""),"",(H8+IF(F8&gt;H8,1,0)-F8-J8)*24)</f>
        <v/>
      </c>
      <c r="N8" s="77"/>
    </row>
    <row r="9" spans="2:14">
      <c r="B9" s="70">
        <v>4</v>
      </c>
      <c r="C9" s="71" t="s">
        <v>41</v>
      </c>
      <c r="D9" s="72" t="str">
        <f t="shared" si="0"/>
        <v>d</v>
      </c>
      <c r="E9" s="70" t="s">
        <v>16</v>
      </c>
      <c r="F9" s="73"/>
      <c r="G9" s="70" t="s">
        <v>17</v>
      </c>
      <c r="H9" s="73"/>
      <c r="I9" s="74" t="s">
        <v>37</v>
      </c>
      <c r="J9" s="73">
        <v>0</v>
      </c>
      <c r="K9" s="75" t="s">
        <v>2</v>
      </c>
      <c r="L9" s="76" t="str">
        <f>IF(OR(F9="",H9=""),"",(H9+IF(F9&gt;H9,1,0)-F9-J9)*24)</f>
        <v/>
      </c>
      <c r="N9" s="77"/>
    </row>
    <row r="10" spans="2:1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c r="B12" s="70">
        <v>7</v>
      </c>
      <c r="C12" s="71" t="s">
        <v>44</v>
      </c>
      <c r="D12" s="72" t="str">
        <f t="shared" si="0"/>
        <v>g</v>
      </c>
      <c r="E12" s="70" t="s">
        <v>16</v>
      </c>
      <c r="F12" s="73"/>
      <c r="G12" s="70" t="s">
        <v>17</v>
      </c>
      <c r="H12" s="73"/>
      <c r="I12" s="74" t="s">
        <v>37</v>
      </c>
      <c r="J12" s="73">
        <v>0</v>
      </c>
      <c r="K12" s="75" t="s">
        <v>2</v>
      </c>
      <c r="L12" s="76" t="str">
        <f t="shared" si="1"/>
        <v/>
      </c>
      <c r="N12" s="77"/>
    </row>
    <row r="13" spans="2:14">
      <c r="B13" s="70">
        <v>8</v>
      </c>
      <c r="C13" s="71" t="s">
        <v>45</v>
      </c>
      <c r="D13" s="72" t="str">
        <f t="shared" si="0"/>
        <v>h</v>
      </c>
      <c r="E13" s="70" t="s">
        <v>16</v>
      </c>
      <c r="F13" s="73"/>
      <c r="G13" s="70" t="s">
        <v>17</v>
      </c>
      <c r="H13" s="73"/>
      <c r="I13" s="74" t="s">
        <v>37</v>
      </c>
      <c r="J13" s="73">
        <v>0</v>
      </c>
      <c r="K13" s="75" t="s">
        <v>2</v>
      </c>
      <c r="L13" s="76" t="str">
        <f t="shared" si="1"/>
        <v/>
      </c>
      <c r="N13" s="77"/>
    </row>
    <row r="14" spans="2:14">
      <c r="B14" s="70">
        <v>9</v>
      </c>
      <c r="C14" s="71" t="s">
        <v>46</v>
      </c>
      <c r="D14" s="72" t="str">
        <f t="shared" si="0"/>
        <v>i</v>
      </c>
      <c r="E14" s="70" t="s">
        <v>16</v>
      </c>
      <c r="F14" s="73"/>
      <c r="G14" s="70" t="s">
        <v>17</v>
      </c>
      <c r="H14" s="73"/>
      <c r="I14" s="74" t="s">
        <v>37</v>
      </c>
      <c r="J14" s="73">
        <v>0</v>
      </c>
      <c r="K14" s="75" t="s">
        <v>2</v>
      </c>
      <c r="L14" s="76" t="str">
        <f t="shared" si="1"/>
        <v/>
      </c>
      <c r="N14" s="77"/>
    </row>
    <row r="15" spans="2:14">
      <c r="B15" s="70">
        <v>10</v>
      </c>
      <c r="C15" s="71" t="s">
        <v>47</v>
      </c>
      <c r="D15" s="72" t="str">
        <f t="shared" si="0"/>
        <v>j</v>
      </c>
      <c r="E15" s="70" t="s">
        <v>16</v>
      </c>
      <c r="F15" s="73"/>
      <c r="G15" s="70" t="s">
        <v>17</v>
      </c>
      <c r="H15" s="73"/>
      <c r="I15" s="74" t="s">
        <v>37</v>
      </c>
      <c r="J15" s="73">
        <v>0</v>
      </c>
      <c r="K15" s="75" t="s">
        <v>2</v>
      </c>
      <c r="L15" s="76" t="str">
        <f t="shared" si="1"/>
        <v/>
      </c>
      <c r="N15" s="77"/>
    </row>
    <row r="16" spans="2:14">
      <c r="B16" s="70">
        <v>11</v>
      </c>
      <c r="C16" s="71" t="s">
        <v>48</v>
      </c>
      <c r="D16" s="72" t="str">
        <f t="shared" si="0"/>
        <v>k</v>
      </c>
      <c r="E16" s="70" t="s">
        <v>16</v>
      </c>
      <c r="F16" s="73"/>
      <c r="G16" s="70" t="s">
        <v>17</v>
      </c>
      <c r="H16" s="73"/>
      <c r="I16" s="74" t="s">
        <v>37</v>
      </c>
      <c r="J16" s="73">
        <v>0</v>
      </c>
      <c r="K16" s="75" t="s">
        <v>2</v>
      </c>
      <c r="L16" s="76" t="str">
        <f t="shared" si="1"/>
        <v/>
      </c>
      <c r="N16" s="77"/>
    </row>
    <row r="17" spans="2:14">
      <c r="B17" s="70">
        <v>12</v>
      </c>
      <c r="C17" s="71" t="s">
        <v>49</v>
      </c>
      <c r="D17" s="72" t="str">
        <f t="shared" si="0"/>
        <v>l</v>
      </c>
      <c r="E17" s="70" t="s">
        <v>16</v>
      </c>
      <c r="F17" s="73"/>
      <c r="G17" s="70" t="s">
        <v>17</v>
      </c>
      <c r="H17" s="73"/>
      <c r="I17" s="74" t="s">
        <v>37</v>
      </c>
      <c r="J17" s="73">
        <v>0</v>
      </c>
      <c r="K17" s="75" t="s">
        <v>2</v>
      </c>
      <c r="L17" s="76" t="str">
        <f t="shared" si="1"/>
        <v/>
      </c>
      <c r="N17" s="77"/>
    </row>
    <row r="18" spans="2:14">
      <c r="B18" s="70">
        <v>13</v>
      </c>
      <c r="C18" s="71" t="s">
        <v>50</v>
      </c>
      <c r="D18" s="72" t="str">
        <f t="shared" si="0"/>
        <v>m</v>
      </c>
      <c r="E18" s="70" t="s">
        <v>16</v>
      </c>
      <c r="F18" s="73"/>
      <c r="G18" s="70" t="s">
        <v>17</v>
      </c>
      <c r="H18" s="73"/>
      <c r="I18" s="74" t="s">
        <v>37</v>
      </c>
      <c r="J18" s="73">
        <v>0</v>
      </c>
      <c r="K18" s="75" t="s">
        <v>2</v>
      </c>
      <c r="L18" s="76" t="str">
        <f t="shared" si="1"/>
        <v/>
      </c>
      <c r="N18" s="77"/>
    </row>
    <row r="19" spans="2:14">
      <c r="B19" s="70">
        <v>14</v>
      </c>
      <c r="C19" s="71" t="s">
        <v>51</v>
      </c>
      <c r="D19" s="72" t="str">
        <f t="shared" si="0"/>
        <v>n</v>
      </c>
      <c r="E19" s="70" t="s">
        <v>16</v>
      </c>
      <c r="F19" s="73"/>
      <c r="G19" s="70" t="s">
        <v>17</v>
      </c>
      <c r="H19" s="73"/>
      <c r="I19" s="74" t="s">
        <v>37</v>
      </c>
      <c r="J19" s="73">
        <v>0</v>
      </c>
      <c r="K19" s="75" t="s">
        <v>2</v>
      </c>
      <c r="L19" s="76" t="str">
        <f t="shared" si="1"/>
        <v/>
      </c>
      <c r="N19" s="77"/>
    </row>
    <row r="20" spans="2:14">
      <c r="B20" s="70">
        <v>15</v>
      </c>
      <c r="C20" s="71" t="s">
        <v>52</v>
      </c>
      <c r="D20" s="72" t="str">
        <f t="shared" si="0"/>
        <v>o</v>
      </c>
      <c r="E20" s="70" t="s">
        <v>16</v>
      </c>
      <c r="F20" s="73"/>
      <c r="G20" s="70" t="s">
        <v>17</v>
      </c>
      <c r="H20" s="73"/>
      <c r="I20" s="74" t="s">
        <v>37</v>
      </c>
      <c r="J20" s="73">
        <v>0</v>
      </c>
      <c r="K20" s="75" t="s">
        <v>2</v>
      </c>
      <c r="L20" s="76" t="str">
        <f t="shared" si="1"/>
        <v/>
      </c>
      <c r="N20" s="77"/>
    </row>
    <row r="21" spans="2:14">
      <c r="B21" s="70">
        <v>16</v>
      </c>
      <c r="C21" s="71" t="s">
        <v>53</v>
      </c>
      <c r="D21" s="72" t="str">
        <f t="shared" si="0"/>
        <v>p</v>
      </c>
      <c r="E21" s="70" t="s">
        <v>16</v>
      </c>
      <c r="F21" s="73"/>
      <c r="G21" s="70" t="s">
        <v>17</v>
      </c>
      <c r="H21" s="73"/>
      <c r="I21" s="74" t="s">
        <v>37</v>
      </c>
      <c r="J21" s="73">
        <v>0</v>
      </c>
      <c r="K21" s="75" t="s">
        <v>2</v>
      </c>
      <c r="L21" s="76" t="str">
        <f t="shared" si="1"/>
        <v/>
      </c>
      <c r="N21" s="77"/>
    </row>
    <row r="22" spans="2:14">
      <c r="B22" s="70">
        <v>17</v>
      </c>
      <c r="C22" s="71" t="s">
        <v>54</v>
      </c>
      <c r="D22" s="72" t="str">
        <f t="shared" si="0"/>
        <v>q</v>
      </c>
      <c r="E22" s="70" t="s">
        <v>16</v>
      </c>
      <c r="F22" s="73"/>
      <c r="G22" s="70" t="s">
        <v>17</v>
      </c>
      <c r="H22" s="73"/>
      <c r="I22" s="74" t="s">
        <v>37</v>
      </c>
      <c r="J22" s="73">
        <v>0</v>
      </c>
      <c r="K22" s="75" t="s">
        <v>2</v>
      </c>
      <c r="L22" s="76" t="str">
        <f t="shared" si="1"/>
        <v/>
      </c>
      <c r="N22" s="77"/>
    </row>
    <row r="23" spans="2:14">
      <c r="B23" s="70">
        <v>18</v>
      </c>
      <c r="C23" s="71" t="s">
        <v>55</v>
      </c>
      <c r="D23" s="72" t="str">
        <f t="shared" si="0"/>
        <v>r</v>
      </c>
      <c r="E23" s="70" t="s">
        <v>16</v>
      </c>
      <c r="F23" s="78"/>
      <c r="G23" s="70" t="s">
        <v>17</v>
      </c>
      <c r="H23" s="78"/>
      <c r="I23" s="74" t="s">
        <v>37</v>
      </c>
      <c r="J23" s="78"/>
      <c r="K23" s="75" t="s">
        <v>2</v>
      </c>
      <c r="L23" s="71">
        <v>1</v>
      </c>
      <c r="N23" s="77"/>
    </row>
    <row r="24" spans="2:14">
      <c r="B24" s="70">
        <v>19</v>
      </c>
      <c r="C24" s="71" t="s">
        <v>56</v>
      </c>
      <c r="D24" s="72" t="str">
        <f t="shared" si="0"/>
        <v>s</v>
      </c>
      <c r="E24" s="70" t="s">
        <v>16</v>
      </c>
      <c r="F24" s="78"/>
      <c r="G24" s="70" t="s">
        <v>17</v>
      </c>
      <c r="H24" s="78"/>
      <c r="I24" s="74" t="s">
        <v>37</v>
      </c>
      <c r="J24" s="78"/>
      <c r="K24" s="75" t="s">
        <v>2</v>
      </c>
      <c r="L24" s="71">
        <v>2</v>
      </c>
      <c r="N24" s="77"/>
    </row>
    <row r="25" spans="2:14">
      <c r="B25" s="70">
        <v>20</v>
      </c>
      <c r="C25" s="71" t="s">
        <v>57</v>
      </c>
      <c r="D25" s="72" t="str">
        <f t="shared" si="0"/>
        <v>t</v>
      </c>
      <c r="E25" s="70" t="s">
        <v>16</v>
      </c>
      <c r="F25" s="78"/>
      <c r="G25" s="70" t="s">
        <v>17</v>
      </c>
      <c r="H25" s="78"/>
      <c r="I25" s="74" t="s">
        <v>37</v>
      </c>
      <c r="J25" s="78"/>
      <c r="K25" s="75" t="s">
        <v>2</v>
      </c>
      <c r="L25" s="71">
        <v>3</v>
      </c>
      <c r="N25" s="77"/>
    </row>
    <row r="26" spans="2:14">
      <c r="B26" s="70">
        <v>21</v>
      </c>
      <c r="C26" s="71" t="s">
        <v>58</v>
      </c>
      <c r="D26" s="72" t="str">
        <f t="shared" si="0"/>
        <v>u</v>
      </c>
      <c r="E26" s="70" t="s">
        <v>16</v>
      </c>
      <c r="F26" s="78"/>
      <c r="G26" s="70" t="s">
        <v>17</v>
      </c>
      <c r="H26" s="78"/>
      <c r="I26" s="74" t="s">
        <v>37</v>
      </c>
      <c r="J26" s="78"/>
      <c r="K26" s="75" t="s">
        <v>2</v>
      </c>
      <c r="L26" s="71">
        <v>4</v>
      </c>
      <c r="N26" s="77"/>
    </row>
    <row r="27" spans="2:14">
      <c r="B27" s="70">
        <v>22</v>
      </c>
      <c r="C27" s="71" t="s">
        <v>59</v>
      </c>
      <c r="D27" s="72" t="str">
        <f t="shared" si="0"/>
        <v>v</v>
      </c>
      <c r="E27" s="70" t="s">
        <v>16</v>
      </c>
      <c r="F27" s="78"/>
      <c r="G27" s="70" t="s">
        <v>17</v>
      </c>
      <c r="H27" s="78"/>
      <c r="I27" s="74" t="s">
        <v>37</v>
      </c>
      <c r="J27" s="78"/>
      <c r="K27" s="75" t="s">
        <v>2</v>
      </c>
      <c r="L27" s="71">
        <v>5</v>
      </c>
      <c r="N27" s="77"/>
    </row>
    <row r="28" spans="2:14">
      <c r="B28" s="70">
        <v>23</v>
      </c>
      <c r="C28" s="71" t="s">
        <v>60</v>
      </c>
      <c r="D28" s="72" t="str">
        <f t="shared" si="0"/>
        <v>w</v>
      </c>
      <c r="E28" s="70" t="s">
        <v>16</v>
      </c>
      <c r="F28" s="78"/>
      <c r="G28" s="70" t="s">
        <v>17</v>
      </c>
      <c r="H28" s="78"/>
      <c r="I28" s="74" t="s">
        <v>37</v>
      </c>
      <c r="J28" s="78"/>
      <c r="K28" s="75" t="s">
        <v>2</v>
      </c>
      <c r="L28" s="71">
        <v>6</v>
      </c>
      <c r="N28" s="77"/>
    </row>
    <row r="29" spans="2:14">
      <c r="B29" s="70">
        <v>24</v>
      </c>
      <c r="C29" s="71" t="s">
        <v>61</v>
      </c>
      <c r="D29" s="72" t="str">
        <f t="shared" si="0"/>
        <v>x</v>
      </c>
      <c r="E29" s="70" t="s">
        <v>16</v>
      </c>
      <c r="F29" s="78"/>
      <c r="G29" s="70" t="s">
        <v>17</v>
      </c>
      <c r="H29" s="78"/>
      <c r="I29" s="74" t="s">
        <v>37</v>
      </c>
      <c r="J29" s="78"/>
      <c r="K29" s="75" t="s">
        <v>2</v>
      </c>
      <c r="L29" s="71">
        <v>7</v>
      </c>
      <c r="N29" s="77"/>
    </row>
    <row r="30" spans="2:14">
      <c r="B30" s="70">
        <v>25</v>
      </c>
      <c r="C30" s="71" t="s">
        <v>62</v>
      </c>
      <c r="D30" s="72" t="str">
        <f t="shared" si="0"/>
        <v>y</v>
      </c>
      <c r="E30" s="70" t="s">
        <v>16</v>
      </c>
      <c r="F30" s="78"/>
      <c r="G30" s="70" t="s">
        <v>17</v>
      </c>
      <c r="H30" s="78"/>
      <c r="I30" s="74" t="s">
        <v>37</v>
      </c>
      <c r="J30" s="78"/>
      <c r="K30" s="75" t="s">
        <v>2</v>
      </c>
      <c r="L30" s="71">
        <v>8</v>
      </c>
      <c r="N30" s="77"/>
    </row>
    <row r="31" spans="2:14">
      <c r="B31" s="70">
        <v>26</v>
      </c>
      <c r="C31" s="71" t="s">
        <v>63</v>
      </c>
      <c r="D31" s="72" t="str">
        <f t="shared" si="0"/>
        <v>z</v>
      </c>
      <c r="E31" s="70" t="s">
        <v>16</v>
      </c>
      <c r="F31" s="78"/>
      <c r="G31" s="70" t="s">
        <v>17</v>
      </c>
      <c r="H31" s="78"/>
      <c r="I31" s="74" t="s">
        <v>37</v>
      </c>
      <c r="J31" s="78"/>
      <c r="K31" s="75" t="s">
        <v>2</v>
      </c>
      <c r="L31" s="71">
        <v>1</v>
      </c>
      <c r="N31" s="77"/>
    </row>
    <row r="32" spans="2:14">
      <c r="B32" s="70">
        <v>27</v>
      </c>
      <c r="C32" s="71" t="s">
        <v>61</v>
      </c>
      <c r="D32" s="72" t="str">
        <f t="shared" si="0"/>
        <v>x</v>
      </c>
      <c r="E32" s="70" t="s">
        <v>16</v>
      </c>
      <c r="F32" s="78"/>
      <c r="G32" s="70" t="s">
        <v>17</v>
      </c>
      <c r="H32" s="78"/>
      <c r="I32" s="74" t="s">
        <v>37</v>
      </c>
      <c r="J32" s="78"/>
      <c r="K32" s="75" t="s">
        <v>2</v>
      </c>
      <c r="L32" s="71">
        <v>2</v>
      </c>
      <c r="N32" s="77"/>
    </row>
    <row r="33" spans="2:14">
      <c r="B33" s="70">
        <v>28</v>
      </c>
      <c r="C33" s="71" t="s">
        <v>64</v>
      </c>
      <c r="D33" s="72" t="str">
        <f t="shared" si="0"/>
        <v>aa</v>
      </c>
      <c r="E33" s="70" t="s">
        <v>16</v>
      </c>
      <c r="F33" s="78"/>
      <c r="G33" s="70" t="s">
        <v>17</v>
      </c>
      <c r="H33" s="78"/>
      <c r="I33" s="74" t="s">
        <v>37</v>
      </c>
      <c r="J33" s="78"/>
      <c r="K33" s="75" t="s">
        <v>2</v>
      </c>
      <c r="L33" s="71">
        <v>3</v>
      </c>
      <c r="N33" s="77"/>
    </row>
    <row r="34" spans="2:14">
      <c r="B34" s="70">
        <v>29</v>
      </c>
      <c r="C34" s="71" t="s">
        <v>65</v>
      </c>
      <c r="D34" s="72" t="str">
        <f t="shared" si="0"/>
        <v>ab</v>
      </c>
      <c r="E34" s="70" t="s">
        <v>16</v>
      </c>
      <c r="F34" s="78"/>
      <c r="G34" s="70" t="s">
        <v>17</v>
      </c>
      <c r="H34" s="78"/>
      <c r="I34" s="74" t="s">
        <v>37</v>
      </c>
      <c r="J34" s="78"/>
      <c r="K34" s="75" t="s">
        <v>2</v>
      </c>
      <c r="L34" s="71">
        <v>4</v>
      </c>
      <c r="N34" s="77"/>
    </row>
    <row r="35" spans="2:14">
      <c r="B35" s="70">
        <v>30</v>
      </c>
      <c r="C35" s="71" t="s">
        <v>66</v>
      </c>
      <c r="D35" s="72" t="str">
        <f t="shared" si="0"/>
        <v>ac</v>
      </c>
      <c r="E35" s="70" t="s">
        <v>16</v>
      </c>
      <c r="F35" s="78"/>
      <c r="G35" s="70" t="s">
        <v>17</v>
      </c>
      <c r="H35" s="78"/>
      <c r="I35" s="74" t="s">
        <v>37</v>
      </c>
      <c r="J35" s="78"/>
      <c r="K35" s="75" t="s">
        <v>2</v>
      </c>
      <c r="L35" s="71">
        <v>5</v>
      </c>
      <c r="N35" s="77"/>
    </row>
    <row r="36" spans="2:14">
      <c r="B36" s="70">
        <v>31</v>
      </c>
      <c r="C36" s="71" t="s">
        <v>67</v>
      </c>
      <c r="D36" s="72" t="str">
        <f t="shared" si="0"/>
        <v>ad</v>
      </c>
      <c r="E36" s="70" t="s">
        <v>16</v>
      </c>
      <c r="F36" s="78"/>
      <c r="G36" s="70" t="s">
        <v>17</v>
      </c>
      <c r="H36" s="78"/>
      <c r="I36" s="74" t="s">
        <v>37</v>
      </c>
      <c r="J36" s="78"/>
      <c r="K36" s="75" t="s">
        <v>2</v>
      </c>
      <c r="L36" s="71">
        <v>6</v>
      </c>
      <c r="N36" s="77"/>
    </row>
    <row r="37" spans="2:14">
      <c r="B37" s="70">
        <v>32</v>
      </c>
      <c r="C37" s="71" t="s">
        <v>68</v>
      </c>
      <c r="D37" s="72" t="str">
        <f t="shared" si="0"/>
        <v>ae</v>
      </c>
      <c r="E37" s="70" t="s">
        <v>16</v>
      </c>
      <c r="F37" s="78"/>
      <c r="G37" s="70" t="s">
        <v>17</v>
      </c>
      <c r="H37" s="78"/>
      <c r="I37" s="74" t="s">
        <v>37</v>
      </c>
      <c r="J37" s="78"/>
      <c r="K37" s="75" t="s">
        <v>2</v>
      </c>
      <c r="L37" s="71">
        <v>7</v>
      </c>
      <c r="N37" s="77"/>
    </row>
    <row r="38" spans="2:14">
      <c r="B38" s="70">
        <v>33</v>
      </c>
      <c r="C38" s="71" t="s">
        <v>69</v>
      </c>
      <c r="D38" s="72" t="str">
        <f t="shared" si="0"/>
        <v>af</v>
      </c>
      <c r="E38" s="70" t="s">
        <v>16</v>
      </c>
      <c r="F38" s="78"/>
      <c r="G38" s="70" t="s">
        <v>17</v>
      </c>
      <c r="H38" s="78"/>
      <c r="I38" s="74" t="s">
        <v>37</v>
      </c>
      <c r="J38" s="78"/>
      <c r="K38" s="75" t="s">
        <v>2</v>
      </c>
      <c r="L38" s="71">
        <v>8</v>
      </c>
      <c r="N38" s="77"/>
    </row>
    <row r="39" spans="2:1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c r="B40" s="70"/>
      <c r="C40" s="80" t="s">
        <v>36</v>
      </c>
      <c r="D40" s="72"/>
      <c r="E40" s="70" t="s">
        <v>16</v>
      </c>
      <c r="F40" s="73">
        <v>0.6875</v>
      </c>
      <c r="G40" s="70" t="s">
        <v>17</v>
      </c>
      <c r="H40" s="73">
        <v>0.83333333333333337</v>
      </c>
      <c r="I40" s="74" t="s">
        <v>37</v>
      </c>
      <c r="J40" s="73">
        <v>0</v>
      </c>
      <c r="K40" s="75" t="s">
        <v>2</v>
      </c>
      <c r="L40" s="76">
        <f t="shared" si="2"/>
        <v>3.5000000000000009</v>
      </c>
      <c r="N40" s="77"/>
    </row>
    <row r="41" spans="2:1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c r="B42" s="70"/>
      <c r="C42" s="79" t="s">
        <v>168</v>
      </c>
      <c r="D42" s="72"/>
      <c r="E42" s="70" t="s">
        <v>16</v>
      </c>
      <c r="F42" s="73"/>
      <c r="G42" s="70" t="s">
        <v>17</v>
      </c>
      <c r="H42" s="73"/>
      <c r="I42" s="74" t="s">
        <v>37</v>
      </c>
      <c r="J42" s="73">
        <v>0</v>
      </c>
      <c r="K42" s="75" t="s">
        <v>2</v>
      </c>
      <c r="L42" s="76" t="str">
        <f t="shared" ref="L42:L43" si="3">IF(OR(F42="",H42=""),"",(H42+IF(F42&gt;H42,1,0)-F42-J42)*24)</f>
        <v/>
      </c>
      <c r="N42" s="77"/>
    </row>
    <row r="43" spans="2:14">
      <c r="B43" s="70">
        <v>35</v>
      </c>
      <c r="C43" s="80" t="s">
        <v>36</v>
      </c>
      <c r="D43" s="72"/>
      <c r="E43" s="70" t="s">
        <v>16</v>
      </c>
      <c r="F43" s="73"/>
      <c r="G43" s="70" t="s">
        <v>17</v>
      </c>
      <c r="H43" s="73"/>
      <c r="I43" s="74" t="s">
        <v>37</v>
      </c>
      <c r="J43" s="73">
        <v>0</v>
      </c>
      <c r="K43" s="75" t="s">
        <v>2</v>
      </c>
      <c r="L43" s="76" t="str">
        <f t="shared" si="3"/>
        <v/>
      </c>
      <c r="N43" s="77"/>
    </row>
    <row r="44" spans="2:1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c r="B45" s="70"/>
      <c r="C45" s="79" t="s">
        <v>170</v>
      </c>
      <c r="D45" s="72"/>
      <c r="E45" s="70" t="s">
        <v>16</v>
      </c>
      <c r="F45" s="73"/>
      <c r="G45" s="70" t="s">
        <v>17</v>
      </c>
      <c r="H45" s="73"/>
      <c r="I45" s="74" t="s">
        <v>37</v>
      </c>
      <c r="J45" s="73">
        <v>0</v>
      </c>
      <c r="K45" s="75" t="s">
        <v>2</v>
      </c>
      <c r="L45" s="76" t="str">
        <f t="shared" ref="L45:L46" si="4">IF(OR(F45="",H45=""),"",(H45+IF(F45&gt;H45,1,0)-F45-J45)*24)</f>
        <v/>
      </c>
      <c r="N45" s="77"/>
    </row>
    <row r="46" spans="2:14">
      <c r="B46" s="70">
        <v>36</v>
      </c>
      <c r="C46" s="80" t="s">
        <v>36</v>
      </c>
      <c r="D46" s="72"/>
      <c r="E46" s="70" t="s">
        <v>16</v>
      </c>
      <c r="F46" s="73"/>
      <c r="G46" s="70" t="s">
        <v>17</v>
      </c>
      <c r="H46" s="73"/>
      <c r="I46" s="74" t="s">
        <v>37</v>
      </c>
      <c r="J46" s="73">
        <v>0</v>
      </c>
      <c r="K46" s="75" t="s">
        <v>2</v>
      </c>
      <c r="L46" s="76" t="str">
        <f t="shared" si="4"/>
        <v/>
      </c>
      <c r="N46" s="77"/>
    </row>
    <row r="47" spans="2:1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c r="C49" s="67" t="s">
        <v>257</v>
      </c>
      <c r="D49" s="67"/>
    </row>
    <row r="50" spans="3:4">
      <c r="C50" s="67" t="s">
        <v>259</v>
      </c>
      <c r="D50" s="67"/>
    </row>
    <row r="51" spans="3:4">
      <c r="C51" s="67" t="s">
        <v>258</v>
      </c>
      <c r="D51" s="67"/>
    </row>
    <row r="52" spans="3:4">
      <c r="C52" s="67" t="s">
        <v>260</v>
      </c>
      <c r="D52" s="67"/>
    </row>
    <row r="53" spans="3:4">
      <c r="C53" s="67" t="s">
        <v>173</v>
      </c>
      <c r="D53" s="67"/>
    </row>
    <row r="54" spans="3:4">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O288"/>
  <sheetViews>
    <sheetView showGridLines="0" view="pageBreakPreview" zoomScale="55" zoomScaleNormal="55" zoomScaleSheetLayoutView="55" workbookViewId="0">
      <pane ySplit="14" topLeftCell="A15" activePane="bottomLeft" state="frozen"/>
      <selection pane="bottomLeft" activeCell="AC2" sqref="AC2:AD2"/>
    </sheetView>
  </sheetViews>
  <sheetFormatPr defaultColWidth="4.5" defaultRowHeight="14.25"/>
  <cols>
    <col min="1" max="1" width="0.875" style="1" customWidth="1"/>
    <col min="2" max="2" width="8.2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263</v>
      </c>
      <c r="D1" s="5"/>
      <c r="E1" s="5"/>
      <c r="F1" s="5"/>
      <c r="G1" s="5"/>
      <c r="H1" s="5"/>
      <c r="I1" s="5"/>
      <c r="J1" s="5"/>
      <c r="M1" s="7" t="s">
        <v>262</v>
      </c>
      <c r="P1" s="5"/>
      <c r="Q1" s="5"/>
      <c r="R1" s="5"/>
      <c r="S1" s="5"/>
      <c r="T1" s="5"/>
      <c r="U1" s="5"/>
      <c r="V1" s="5"/>
      <c r="W1" s="5"/>
      <c r="AS1" s="9" t="s">
        <v>30</v>
      </c>
      <c r="AT1" s="181" t="s">
        <v>193</v>
      </c>
      <c r="AU1" s="182"/>
      <c r="AV1" s="182"/>
      <c r="AW1" s="182"/>
      <c r="AX1" s="182"/>
      <c r="AY1" s="182"/>
      <c r="AZ1" s="182"/>
      <c r="BA1" s="182"/>
      <c r="BB1" s="182"/>
      <c r="BC1" s="182"/>
      <c r="BD1" s="182"/>
      <c r="BE1" s="182"/>
      <c r="BF1" s="182"/>
      <c r="BG1" s="182"/>
      <c r="BH1" s="182"/>
      <c r="BI1" s="182"/>
      <c r="BJ1" s="9" t="s">
        <v>2</v>
      </c>
    </row>
    <row r="2" spans="2:67" s="8" customFormat="1" ht="20.25" customHeight="1">
      <c r="J2" s="7"/>
      <c r="M2" s="7"/>
      <c r="N2" s="7"/>
      <c r="P2" s="9"/>
      <c r="Q2" s="9"/>
      <c r="R2" s="9"/>
      <c r="S2" s="9"/>
      <c r="T2" s="9"/>
      <c r="U2" s="9"/>
      <c r="V2" s="9"/>
      <c r="W2" s="9"/>
      <c r="AB2" s="9" t="s">
        <v>27</v>
      </c>
      <c r="AC2" s="183"/>
      <c r="AD2" s="183"/>
      <c r="AE2" s="9" t="s">
        <v>28</v>
      </c>
      <c r="AF2" s="184" t="str">
        <f>IF(AC2=0,"",YEAR(DATE(2018+AC2,1,1)))</f>
        <v/>
      </c>
      <c r="AG2" s="184"/>
      <c r="AH2" s="8" t="s">
        <v>29</v>
      </c>
      <c r="AI2" s="8" t="s">
        <v>1</v>
      </c>
      <c r="AJ2" s="183"/>
      <c r="AK2" s="183"/>
      <c r="AL2" s="8" t="s">
        <v>24</v>
      </c>
      <c r="AS2" s="9" t="s">
        <v>31</v>
      </c>
      <c r="AT2" s="183"/>
      <c r="AU2" s="183"/>
      <c r="AV2" s="183"/>
      <c r="AW2" s="183"/>
      <c r="AX2" s="183"/>
      <c r="AY2" s="183"/>
      <c r="AZ2" s="183"/>
      <c r="BA2" s="183"/>
      <c r="BB2" s="183"/>
      <c r="BC2" s="183"/>
      <c r="BD2" s="183"/>
      <c r="BE2" s="183"/>
      <c r="BF2" s="183"/>
      <c r="BG2" s="183"/>
      <c r="BH2" s="183"/>
      <c r="BI2" s="183"/>
      <c r="BJ2" s="9" t="s">
        <v>2</v>
      </c>
      <c r="BK2" s="9"/>
      <c r="BL2" s="9"/>
      <c r="BM2" s="9"/>
    </row>
    <row r="3" spans="2:67" s="8" customFormat="1" ht="20.25" customHeight="1">
      <c r="J3" s="7"/>
      <c r="M3" s="7"/>
      <c r="O3" s="9"/>
      <c r="P3" s="9"/>
      <c r="Q3" s="9"/>
      <c r="R3" s="9"/>
      <c r="S3" s="9"/>
      <c r="T3" s="9"/>
      <c r="U3" s="9"/>
      <c r="AC3" s="12"/>
      <c r="AD3" s="12"/>
      <c r="AE3" s="12"/>
      <c r="AF3" s="13"/>
      <c r="AG3" s="12"/>
      <c r="BD3" s="14" t="s">
        <v>21</v>
      </c>
      <c r="BE3" s="322"/>
      <c r="BF3" s="323"/>
      <c r="BG3" s="323"/>
      <c r="BH3" s="324"/>
      <c r="BI3" s="9"/>
      <c r="BJ3" s="9"/>
    </row>
    <row r="4" spans="2:67" s="8" customFormat="1" ht="20.25" customHeight="1">
      <c r="J4" s="7"/>
      <c r="M4" s="7"/>
      <c r="O4" s="9"/>
      <c r="P4" s="9"/>
      <c r="Q4" s="9"/>
      <c r="R4" s="9"/>
      <c r="S4" s="9"/>
      <c r="T4" s="9"/>
      <c r="U4" s="9"/>
      <c r="AC4" s="12"/>
      <c r="AD4" s="12"/>
      <c r="AE4" s="12"/>
      <c r="AF4" s="13"/>
      <c r="AG4" s="12"/>
      <c r="BD4" s="14" t="s">
        <v>177</v>
      </c>
      <c r="BE4" s="185"/>
      <c r="BF4" s="186"/>
      <c r="BG4" s="186"/>
      <c r="BH4" s="187"/>
      <c r="BI4" s="9"/>
    </row>
    <row r="5" spans="2:67" s="8" customFormat="1" ht="9" customHeight="1">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183</v>
      </c>
      <c r="AP6" s="6"/>
      <c r="AQ6" s="6"/>
      <c r="AR6" s="6"/>
      <c r="AS6" s="6"/>
      <c r="AT6" s="6"/>
      <c r="AU6" s="6"/>
      <c r="AW6" s="27"/>
      <c r="AX6" s="27"/>
      <c r="AY6" s="2"/>
      <c r="AZ6" s="6"/>
      <c r="BA6" s="177"/>
      <c r="BB6" s="178"/>
      <c r="BC6" s="2" t="s">
        <v>22</v>
      </c>
      <c r="BD6" s="6"/>
      <c r="BE6" s="177"/>
      <c r="BF6" s="178"/>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9" t="e">
        <f>DAY(EOMONTH(DATE(AF2,AJ2,1),0))</f>
        <v>#VALUE!</v>
      </c>
      <c r="BF8" s="180"/>
      <c r="BG8" s="6" t="s">
        <v>25</v>
      </c>
      <c r="BH8" s="6"/>
      <c r="BI8" s="6"/>
      <c r="BM8" s="9"/>
      <c r="BN8" s="9"/>
      <c r="BO8" s="9"/>
    </row>
    <row r="9" spans="2:67" ht="5.25" customHeight="1" thickBot="1">
      <c r="C9" s="3"/>
      <c r="D9" s="3"/>
      <c r="E9" s="3"/>
      <c r="F9" s="3"/>
      <c r="G9" s="3"/>
      <c r="H9" s="3"/>
      <c r="I9" s="3"/>
      <c r="J9" s="3"/>
      <c r="AC9" s="3"/>
      <c r="AT9" s="3"/>
      <c r="BK9" s="4"/>
      <c r="BL9" s="4"/>
      <c r="BM9" s="4"/>
    </row>
    <row r="10" spans="2:67" ht="21.6" customHeight="1">
      <c r="B10" s="209" t="s">
        <v>20</v>
      </c>
      <c r="C10" s="197" t="s">
        <v>191</v>
      </c>
      <c r="D10" s="212"/>
      <c r="E10" s="115"/>
      <c r="F10" s="116"/>
      <c r="G10" s="115"/>
      <c r="H10" s="116"/>
      <c r="I10" s="215" t="s">
        <v>235</v>
      </c>
      <c r="J10" s="216"/>
      <c r="K10" s="221" t="s">
        <v>236</v>
      </c>
      <c r="L10" s="198"/>
      <c r="M10" s="198"/>
      <c r="N10" s="212"/>
      <c r="O10" s="221" t="s">
        <v>237</v>
      </c>
      <c r="P10" s="198"/>
      <c r="Q10" s="198"/>
      <c r="R10" s="198"/>
      <c r="S10" s="212"/>
      <c r="T10" s="150"/>
      <c r="U10" s="150"/>
      <c r="V10" s="151"/>
      <c r="W10" s="224" t="s">
        <v>238</v>
      </c>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188" t="str">
        <f>IF(BE3="４週","(9)1～4週目の勤務時間数合計","(10)1か月の勤務時間数　合計")</f>
        <v>(10)1か月の勤務時間数　合計</v>
      </c>
      <c r="BC10" s="189"/>
      <c r="BD10" s="194" t="s">
        <v>239</v>
      </c>
      <c r="BE10" s="189"/>
      <c r="BF10" s="197" t="s">
        <v>240</v>
      </c>
      <c r="BG10" s="198"/>
      <c r="BH10" s="198"/>
      <c r="BI10" s="198"/>
      <c r="BJ10" s="199"/>
    </row>
    <row r="11" spans="2:67" ht="20.25" customHeight="1">
      <c r="B11" s="210"/>
      <c r="C11" s="200"/>
      <c r="D11" s="213"/>
      <c r="E11" s="117"/>
      <c r="F11" s="118"/>
      <c r="G11" s="117"/>
      <c r="H11" s="118"/>
      <c r="I11" s="217"/>
      <c r="J11" s="218"/>
      <c r="K11" s="222"/>
      <c r="L11" s="201"/>
      <c r="M11" s="201"/>
      <c r="N11" s="213"/>
      <c r="O11" s="222"/>
      <c r="P11" s="201"/>
      <c r="Q11" s="201"/>
      <c r="R11" s="201"/>
      <c r="S11" s="213"/>
      <c r="T11" s="152"/>
      <c r="U11" s="152"/>
      <c r="V11" s="153"/>
      <c r="W11" s="206" t="s">
        <v>11</v>
      </c>
      <c r="X11" s="206"/>
      <c r="Y11" s="206"/>
      <c r="Z11" s="206"/>
      <c r="AA11" s="206"/>
      <c r="AB11" s="206"/>
      <c r="AC11" s="207"/>
      <c r="AD11" s="208" t="s">
        <v>12</v>
      </c>
      <c r="AE11" s="206"/>
      <c r="AF11" s="206"/>
      <c r="AG11" s="206"/>
      <c r="AH11" s="206"/>
      <c r="AI11" s="206"/>
      <c r="AJ11" s="207"/>
      <c r="AK11" s="208" t="s">
        <v>13</v>
      </c>
      <c r="AL11" s="206"/>
      <c r="AM11" s="206"/>
      <c r="AN11" s="206"/>
      <c r="AO11" s="206"/>
      <c r="AP11" s="206"/>
      <c r="AQ11" s="207"/>
      <c r="AR11" s="208" t="s">
        <v>14</v>
      </c>
      <c r="AS11" s="206"/>
      <c r="AT11" s="206"/>
      <c r="AU11" s="206"/>
      <c r="AV11" s="206"/>
      <c r="AW11" s="206"/>
      <c r="AX11" s="207"/>
      <c r="AY11" s="208" t="s">
        <v>15</v>
      </c>
      <c r="AZ11" s="206"/>
      <c r="BA11" s="206"/>
      <c r="BB11" s="190"/>
      <c r="BC11" s="191"/>
      <c r="BD11" s="195"/>
      <c r="BE11" s="191"/>
      <c r="BF11" s="200"/>
      <c r="BG11" s="201"/>
      <c r="BH11" s="201"/>
      <c r="BI11" s="201"/>
      <c r="BJ11" s="202"/>
    </row>
    <row r="12" spans="2:67" ht="20.25" customHeight="1">
      <c r="B12" s="210"/>
      <c r="C12" s="200"/>
      <c r="D12" s="213"/>
      <c r="E12" s="117"/>
      <c r="F12" s="118"/>
      <c r="G12" s="117"/>
      <c r="H12" s="118"/>
      <c r="I12" s="217"/>
      <c r="J12" s="218"/>
      <c r="K12" s="222"/>
      <c r="L12" s="201"/>
      <c r="M12" s="201"/>
      <c r="N12" s="213"/>
      <c r="O12" s="222"/>
      <c r="P12" s="201"/>
      <c r="Q12" s="201"/>
      <c r="R12" s="201"/>
      <c r="S12" s="213"/>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90"/>
      <c r="BC12" s="191"/>
      <c r="BD12" s="195"/>
      <c r="BE12" s="191"/>
      <c r="BF12" s="200"/>
      <c r="BG12" s="201"/>
      <c r="BH12" s="201"/>
      <c r="BI12" s="201"/>
      <c r="BJ12" s="202"/>
    </row>
    <row r="13" spans="2:67" ht="20.25" hidden="1" customHeight="1">
      <c r="B13" s="210"/>
      <c r="C13" s="200"/>
      <c r="D13" s="213"/>
      <c r="E13" s="117"/>
      <c r="F13" s="118"/>
      <c r="G13" s="117"/>
      <c r="H13" s="118"/>
      <c r="I13" s="217"/>
      <c r="J13" s="218"/>
      <c r="K13" s="222"/>
      <c r="L13" s="201"/>
      <c r="M13" s="201"/>
      <c r="N13" s="213"/>
      <c r="O13" s="222"/>
      <c r="P13" s="201"/>
      <c r="Q13" s="201"/>
      <c r="R13" s="201"/>
      <c r="S13" s="213"/>
      <c r="T13" s="152"/>
      <c r="U13" s="152"/>
      <c r="V13" s="153"/>
      <c r="W13" s="121" t="e">
        <f>WEEKDAY(DATE($AF$2,$AJ$2,1))</f>
        <v>#VALUE!</v>
      </c>
      <c r="X13" s="114" t="e">
        <f>WEEKDAY(DATE($AF$2,$AJ$2,2))</f>
        <v>#VALUE!</v>
      </c>
      <c r="Y13" s="114" t="e">
        <f>WEEKDAY(DATE($AF$2,$AJ$2,3))</f>
        <v>#VALUE!</v>
      </c>
      <c r="Z13" s="114" t="e">
        <f>WEEKDAY(DATE($AF$2,$AJ$2,4))</f>
        <v>#VALUE!</v>
      </c>
      <c r="AA13" s="114" t="e">
        <f>WEEKDAY(DATE($AF$2,$AJ$2,5))</f>
        <v>#VALUE!</v>
      </c>
      <c r="AB13" s="114" t="e">
        <f>WEEKDAY(DATE($AF$2,$AJ$2,6))</f>
        <v>#VALUE!</v>
      </c>
      <c r="AC13" s="122" t="e">
        <f>WEEKDAY(DATE($AF$2,$AJ$2,7))</f>
        <v>#VALUE!</v>
      </c>
      <c r="AD13" s="123" t="e">
        <f>WEEKDAY(DATE($AF$2,$AJ$2,8))</f>
        <v>#VALUE!</v>
      </c>
      <c r="AE13" s="114" t="e">
        <f>WEEKDAY(DATE($AF$2,$AJ$2,9))</f>
        <v>#VALUE!</v>
      </c>
      <c r="AF13" s="114" t="e">
        <f>WEEKDAY(DATE($AF$2,$AJ$2,10))</f>
        <v>#VALUE!</v>
      </c>
      <c r="AG13" s="114" t="e">
        <f>WEEKDAY(DATE($AF$2,$AJ$2,11))</f>
        <v>#VALUE!</v>
      </c>
      <c r="AH13" s="114" t="e">
        <f>WEEKDAY(DATE($AF$2,$AJ$2,12))</f>
        <v>#VALUE!</v>
      </c>
      <c r="AI13" s="114" t="e">
        <f>WEEKDAY(DATE($AF$2,$AJ$2,13))</f>
        <v>#VALUE!</v>
      </c>
      <c r="AJ13" s="122" t="e">
        <f>WEEKDAY(DATE($AF$2,$AJ$2,14))</f>
        <v>#VALUE!</v>
      </c>
      <c r="AK13" s="123" t="e">
        <f>WEEKDAY(DATE($AF$2,$AJ$2,15))</f>
        <v>#VALUE!</v>
      </c>
      <c r="AL13" s="114" t="e">
        <f>WEEKDAY(DATE($AF$2,$AJ$2,16))</f>
        <v>#VALUE!</v>
      </c>
      <c r="AM13" s="114" t="e">
        <f>WEEKDAY(DATE($AF$2,$AJ$2,17))</f>
        <v>#VALUE!</v>
      </c>
      <c r="AN13" s="114" t="e">
        <f>WEEKDAY(DATE($AF$2,$AJ$2,18))</f>
        <v>#VALUE!</v>
      </c>
      <c r="AO13" s="114" t="e">
        <f>WEEKDAY(DATE($AF$2,$AJ$2,19))</f>
        <v>#VALUE!</v>
      </c>
      <c r="AP13" s="114" t="e">
        <f>WEEKDAY(DATE($AF$2,$AJ$2,20))</f>
        <v>#VALUE!</v>
      </c>
      <c r="AQ13" s="122" t="e">
        <f>WEEKDAY(DATE($AF$2,$AJ$2,21))</f>
        <v>#VALUE!</v>
      </c>
      <c r="AR13" s="123" t="e">
        <f>WEEKDAY(DATE($AF$2,$AJ$2,22))</f>
        <v>#VALUE!</v>
      </c>
      <c r="AS13" s="114" t="e">
        <f>WEEKDAY(DATE($AF$2,$AJ$2,23))</f>
        <v>#VALUE!</v>
      </c>
      <c r="AT13" s="114" t="e">
        <f>WEEKDAY(DATE($AF$2,$AJ$2,24))</f>
        <v>#VALUE!</v>
      </c>
      <c r="AU13" s="114" t="e">
        <f>WEEKDAY(DATE($AF$2,$AJ$2,25))</f>
        <v>#VALUE!</v>
      </c>
      <c r="AV13" s="114" t="e">
        <f>WEEKDAY(DATE($AF$2,$AJ$2,26))</f>
        <v>#VALUE!</v>
      </c>
      <c r="AW13" s="114" t="e">
        <f>WEEKDAY(DATE($AF$2,$AJ$2,27))</f>
        <v>#VALUE!</v>
      </c>
      <c r="AX13" s="122" t="e">
        <f>WEEKDAY(DATE($AF$2,$AJ$2,28))</f>
        <v>#VALUE!</v>
      </c>
      <c r="AY13" s="123">
        <f>IF(AY12=29,WEEKDAY(DATE($AF$2,$AJ$2,29)),0)</f>
        <v>0</v>
      </c>
      <c r="AZ13" s="114">
        <f>IF(AZ12=30,WEEKDAY(DATE($AF$2,$AJ$2,30)),0)</f>
        <v>0</v>
      </c>
      <c r="BA13" s="122">
        <f>IF(BA12=31,WEEKDAY(DATE($AF$2,$AJ$2,31)),0)</f>
        <v>0</v>
      </c>
      <c r="BB13" s="190"/>
      <c r="BC13" s="191"/>
      <c r="BD13" s="195"/>
      <c r="BE13" s="191"/>
      <c r="BF13" s="200"/>
      <c r="BG13" s="201"/>
      <c r="BH13" s="201"/>
      <c r="BI13" s="201"/>
      <c r="BJ13" s="202"/>
    </row>
    <row r="14" spans="2:67" ht="20.25" customHeight="1" thickBot="1">
      <c r="B14" s="211"/>
      <c r="C14" s="203"/>
      <c r="D14" s="214"/>
      <c r="E14" s="119"/>
      <c r="F14" s="120"/>
      <c r="G14" s="119"/>
      <c r="H14" s="120"/>
      <c r="I14" s="219"/>
      <c r="J14" s="220"/>
      <c r="K14" s="223"/>
      <c r="L14" s="204"/>
      <c r="M14" s="204"/>
      <c r="N14" s="214"/>
      <c r="O14" s="223"/>
      <c r="P14" s="204"/>
      <c r="Q14" s="204"/>
      <c r="R14" s="204"/>
      <c r="S14" s="214"/>
      <c r="T14" s="154"/>
      <c r="U14" s="154"/>
      <c r="V14" s="155"/>
      <c r="W14" s="124" t="e">
        <f>IF(W13=1,"日",IF(W13=2,"月",IF(W13=3,"火",IF(W13=4,"水",IF(W13=5,"木",IF(W13=6,"金","土"))))))</f>
        <v>#VALUE!</v>
      </c>
      <c r="X14" s="125" t="e">
        <f t="shared" ref="X14:AX14" si="0">IF(X13=1,"日",IF(X13=2,"月",IF(X13=3,"火",IF(X13=4,"水",IF(X13=5,"木",IF(X13=6,"金","土"))))))</f>
        <v>#VALUE!</v>
      </c>
      <c r="Y14" s="125" t="e">
        <f t="shared" si="0"/>
        <v>#VALUE!</v>
      </c>
      <c r="Z14" s="125" t="e">
        <f t="shared" si="0"/>
        <v>#VALUE!</v>
      </c>
      <c r="AA14" s="125" t="e">
        <f t="shared" si="0"/>
        <v>#VALUE!</v>
      </c>
      <c r="AB14" s="125" t="e">
        <f t="shared" si="0"/>
        <v>#VALUE!</v>
      </c>
      <c r="AC14" s="126" t="e">
        <f t="shared" si="0"/>
        <v>#VALUE!</v>
      </c>
      <c r="AD14" s="127" t="e">
        <f>IF(AD13=1,"日",IF(AD13=2,"月",IF(AD13=3,"火",IF(AD13=4,"水",IF(AD13=5,"木",IF(AD13=6,"金","土"))))))</f>
        <v>#VALUE!</v>
      </c>
      <c r="AE14" s="125" t="e">
        <f t="shared" si="0"/>
        <v>#VALUE!</v>
      </c>
      <c r="AF14" s="125" t="e">
        <f t="shared" si="0"/>
        <v>#VALUE!</v>
      </c>
      <c r="AG14" s="125" t="e">
        <f t="shared" si="0"/>
        <v>#VALUE!</v>
      </c>
      <c r="AH14" s="125" t="e">
        <f t="shared" si="0"/>
        <v>#VALUE!</v>
      </c>
      <c r="AI14" s="125" t="e">
        <f t="shared" si="0"/>
        <v>#VALUE!</v>
      </c>
      <c r="AJ14" s="126" t="e">
        <f t="shared" si="0"/>
        <v>#VALUE!</v>
      </c>
      <c r="AK14" s="127" t="e">
        <f>IF(AK13=1,"日",IF(AK13=2,"月",IF(AK13=3,"火",IF(AK13=4,"水",IF(AK13=5,"木",IF(AK13=6,"金","土"))))))</f>
        <v>#VALUE!</v>
      </c>
      <c r="AL14" s="125" t="e">
        <f t="shared" si="0"/>
        <v>#VALUE!</v>
      </c>
      <c r="AM14" s="125" t="e">
        <f t="shared" si="0"/>
        <v>#VALUE!</v>
      </c>
      <c r="AN14" s="125" t="e">
        <f t="shared" si="0"/>
        <v>#VALUE!</v>
      </c>
      <c r="AO14" s="125" t="e">
        <f t="shared" si="0"/>
        <v>#VALUE!</v>
      </c>
      <c r="AP14" s="125" t="e">
        <f t="shared" si="0"/>
        <v>#VALUE!</v>
      </c>
      <c r="AQ14" s="126" t="e">
        <f t="shared" si="0"/>
        <v>#VALUE!</v>
      </c>
      <c r="AR14" s="127" t="e">
        <f>IF(AR13=1,"日",IF(AR13=2,"月",IF(AR13=3,"火",IF(AR13=4,"水",IF(AR13=5,"木",IF(AR13=6,"金","土"))))))</f>
        <v>#VALUE!</v>
      </c>
      <c r="AS14" s="125" t="e">
        <f t="shared" si="0"/>
        <v>#VALUE!</v>
      </c>
      <c r="AT14" s="125" t="e">
        <f t="shared" si="0"/>
        <v>#VALUE!</v>
      </c>
      <c r="AU14" s="125" t="e">
        <f t="shared" si="0"/>
        <v>#VALUE!</v>
      </c>
      <c r="AV14" s="125" t="e">
        <f t="shared" si="0"/>
        <v>#VALUE!</v>
      </c>
      <c r="AW14" s="125" t="e">
        <f t="shared" si="0"/>
        <v>#VALUE!</v>
      </c>
      <c r="AX14" s="126" t="e">
        <f t="shared" si="0"/>
        <v>#VALUE!</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92"/>
      <c r="BC14" s="193"/>
      <c r="BD14" s="196"/>
      <c r="BE14" s="193"/>
      <c r="BF14" s="203"/>
      <c r="BG14" s="204"/>
      <c r="BH14" s="204"/>
      <c r="BI14" s="204"/>
      <c r="BJ14" s="205"/>
    </row>
    <row r="15" spans="2:67" ht="20.25" customHeight="1">
      <c r="B15" s="309">
        <v>1</v>
      </c>
      <c r="C15" s="169"/>
      <c r="D15" s="170"/>
      <c r="E15" s="128"/>
      <c r="F15" s="129"/>
      <c r="G15" s="128"/>
      <c r="H15" s="129"/>
      <c r="I15" s="254"/>
      <c r="J15" s="255"/>
      <c r="K15" s="256"/>
      <c r="L15" s="257"/>
      <c r="M15" s="257"/>
      <c r="N15" s="170"/>
      <c r="O15" s="313"/>
      <c r="P15" s="314"/>
      <c r="Q15" s="314"/>
      <c r="R15" s="314"/>
      <c r="S15" s="315"/>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0"/>
      <c r="BC15" s="251"/>
      <c r="BD15" s="252"/>
      <c r="BE15" s="253"/>
      <c r="BF15" s="247"/>
      <c r="BG15" s="248"/>
      <c r="BH15" s="248"/>
      <c r="BI15" s="248"/>
      <c r="BJ15" s="249"/>
    </row>
    <row r="16" spans="2:67" ht="20.25" customHeight="1">
      <c r="B16" s="310"/>
      <c r="C16" s="171"/>
      <c r="D16" s="172"/>
      <c r="E16" s="130"/>
      <c r="F16" s="131">
        <f>C15</f>
        <v>0</v>
      </c>
      <c r="G16" s="130"/>
      <c r="H16" s="131">
        <f>I15</f>
        <v>0</v>
      </c>
      <c r="I16" s="232"/>
      <c r="J16" s="233"/>
      <c r="K16" s="236"/>
      <c r="L16" s="237"/>
      <c r="M16" s="237"/>
      <c r="N16" s="172"/>
      <c r="O16" s="262"/>
      <c r="P16" s="263"/>
      <c r="Q16" s="263"/>
      <c r="R16" s="263"/>
      <c r="S16" s="264"/>
      <c r="T16" s="92" t="s">
        <v>180</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244" t="str">
        <f>IF($BE$3="４週",SUM(W16:AX16),IF($BE$3="暦月",SUM(W16:BA16),""))</f>
        <v/>
      </c>
      <c r="BC16" s="245"/>
      <c r="BD16" s="246" t="str">
        <f>IF($BE$3="４週",BB16/4,IF($BE$3="暦月",(BB16/($BE$8/7)),""))</f>
        <v/>
      </c>
      <c r="BE16" s="245"/>
      <c r="BF16" s="241"/>
      <c r="BG16" s="242"/>
      <c r="BH16" s="242"/>
      <c r="BI16" s="242"/>
      <c r="BJ16" s="243"/>
    </row>
    <row r="17" spans="2:62" ht="20.25" customHeight="1">
      <c r="B17" s="309">
        <f>B15+1</f>
        <v>2</v>
      </c>
      <c r="C17" s="173"/>
      <c r="D17" s="174"/>
      <c r="E17" s="132"/>
      <c r="F17" s="133"/>
      <c r="G17" s="132"/>
      <c r="H17" s="133"/>
      <c r="I17" s="230"/>
      <c r="J17" s="231"/>
      <c r="K17" s="234"/>
      <c r="L17" s="235"/>
      <c r="M17" s="235"/>
      <c r="N17" s="174"/>
      <c r="O17" s="262"/>
      <c r="P17" s="263"/>
      <c r="Q17" s="263"/>
      <c r="R17" s="263"/>
      <c r="S17" s="264"/>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226"/>
      <c r="BC17" s="227"/>
      <c r="BD17" s="228"/>
      <c r="BE17" s="229"/>
      <c r="BF17" s="238"/>
      <c r="BG17" s="239"/>
      <c r="BH17" s="239"/>
      <c r="BI17" s="239"/>
      <c r="BJ17" s="240"/>
    </row>
    <row r="18" spans="2:62" ht="20.25" customHeight="1">
      <c r="B18" s="310"/>
      <c r="C18" s="171"/>
      <c r="D18" s="172"/>
      <c r="E18" s="130"/>
      <c r="F18" s="131">
        <f>C17</f>
        <v>0</v>
      </c>
      <c r="G18" s="130"/>
      <c r="H18" s="131">
        <f>I17</f>
        <v>0</v>
      </c>
      <c r="I18" s="232"/>
      <c r="J18" s="233"/>
      <c r="K18" s="236"/>
      <c r="L18" s="237"/>
      <c r="M18" s="237"/>
      <c r="N18" s="172"/>
      <c r="O18" s="262"/>
      <c r="P18" s="263"/>
      <c r="Q18" s="263"/>
      <c r="R18" s="263"/>
      <c r="S18" s="264"/>
      <c r="T18" s="92" t="s">
        <v>180</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44" t="str">
        <f>IF($BE$3="４週",SUM(W18:AX18),IF($BE$3="暦月",SUM(W18:BA18),""))</f>
        <v/>
      </c>
      <c r="BC18" s="245"/>
      <c r="BD18" s="246" t="str">
        <f>IF($BE$3="４週",BB18/4,IF($BE$3="暦月",(BB18/($BE$8/7)),""))</f>
        <v/>
      </c>
      <c r="BE18" s="245"/>
      <c r="BF18" s="241"/>
      <c r="BG18" s="242"/>
      <c r="BH18" s="242"/>
      <c r="BI18" s="242"/>
      <c r="BJ18" s="243"/>
    </row>
    <row r="19" spans="2:62" ht="20.25" customHeight="1">
      <c r="B19" s="309">
        <f>B17+1</f>
        <v>3</v>
      </c>
      <c r="C19" s="173"/>
      <c r="D19" s="174"/>
      <c r="E19" s="130"/>
      <c r="F19" s="131"/>
      <c r="G19" s="130"/>
      <c r="H19" s="131"/>
      <c r="I19" s="230"/>
      <c r="J19" s="231"/>
      <c r="K19" s="234"/>
      <c r="L19" s="235"/>
      <c r="M19" s="235"/>
      <c r="N19" s="174"/>
      <c r="O19" s="262"/>
      <c r="P19" s="263"/>
      <c r="Q19" s="263"/>
      <c r="R19" s="263"/>
      <c r="S19" s="264"/>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6"/>
      <c r="BC19" s="227"/>
      <c r="BD19" s="228"/>
      <c r="BE19" s="229"/>
      <c r="BF19" s="238"/>
      <c r="BG19" s="239"/>
      <c r="BH19" s="239"/>
      <c r="BI19" s="239"/>
      <c r="BJ19" s="240"/>
    </row>
    <row r="20" spans="2:62" ht="20.25" customHeight="1">
      <c r="B20" s="310"/>
      <c r="C20" s="171"/>
      <c r="D20" s="172"/>
      <c r="E20" s="130"/>
      <c r="F20" s="131">
        <f>C19</f>
        <v>0</v>
      </c>
      <c r="G20" s="130"/>
      <c r="H20" s="131">
        <f>I19</f>
        <v>0</v>
      </c>
      <c r="I20" s="232"/>
      <c r="J20" s="233"/>
      <c r="K20" s="236"/>
      <c r="L20" s="237"/>
      <c r="M20" s="237"/>
      <c r="N20" s="172"/>
      <c r="O20" s="262"/>
      <c r="P20" s="263"/>
      <c r="Q20" s="263"/>
      <c r="R20" s="263"/>
      <c r="S20" s="264"/>
      <c r="T20" s="92" t="s">
        <v>180</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44" t="str">
        <f>IF($BE$3="４週",SUM(W20:AX20),IF($BE$3="暦月",SUM(W20:BA20),""))</f>
        <v/>
      </c>
      <c r="BC20" s="245"/>
      <c r="BD20" s="246" t="str">
        <f>IF($BE$3="４週",BB20/4,IF($BE$3="暦月",(BB20/($BE$8/7)),""))</f>
        <v/>
      </c>
      <c r="BE20" s="245"/>
      <c r="BF20" s="241"/>
      <c r="BG20" s="242"/>
      <c r="BH20" s="242"/>
      <c r="BI20" s="242"/>
      <c r="BJ20" s="243"/>
    </row>
    <row r="21" spans="2:62" ht="20.25" customHeight="1">
      <c r="B21" s="309">
        <f>B19+1</f>
        <v>4</v>
      </c>
      <c r="C21" s="173"/>
      <c r="D21" s="174"/>
      <c r="E21" s="130"/>
      <c r="F21" s="131"/>
      <c r="G21" s="130"/>
      <c r="H21" s="131"/>
      <c r="I21" s="230"/>
      <c r="J21" s="231"/>
      <c r="K21" s="234"/>
      <c r="L21" s="235"/>
      <c r="M21" s="235"/>
      <c r="N21" s="174"/>
      <c r="O21" s="262"/>
      <c r="P21" s="263"/>
      <c r="Q21" s="263"/>
      <c r="R21" s="263"/>
      <c r="S21" s="264"/>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6"/>
      <c r="BC21" s="227"/>
      <c r="BD21" s="228"/>
      <c r="BE21" s="229"/>
      <c r="BF21" s="238"/>
      <c r="BG21" s="239"/>
      <c r="BH21" s="239"/>
      <c r="BI21" s="239"/>
      <c r="BJ21" s="240"/>
    </row>
    <row r="22" spans="2:62" ht="20.25" customHeight="1">
      <c r="B22" s="310"/>
      <c r="C22" s="171"/>
      <c r="D22" s="172"/>
      <c r="E22" s="130"/>
      <c r="F22" s="131">
        <f>C21</f>
        <v>0</v>
      </c>
      <c r="G22" s="130"/>
      <c r="H22" s="131">
        <f>I21</f>
        <v>0</v>
      </c>
      <c r="I22" s="232"/>
      <c r="J22" s="233"/>
      <c r="K22" s="236"/>
      <c r="L22" s="237"/>
      <c r="M22" s="237"/>
      <c r="N22" s="172"/>
      <c r="O22" s="262"/>
      <c r="P22" s="263"/>
      <c r="Q22" s="263"/>
      <c r="R22" s="263"/>
      <c r="S22" s="264"/>
      <c r="T22" s="92" t="s">
        <v>180</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44" t="str">
        <f>IF($BE$3="４週",SUM(W22:AX22),IF($BE$3="暦月",SUM(W22:BA22),""))</f>
        <v/>
      </c>
      <c r="BC22" s="245"/>
      <c r="BD22" s="246" t="str">
        <f>IF($BE$3="４週",BB22/4,IF($BE$3="暦月",(BB22/($BE$8/7)),""))</f>
        <v/>
      </c>
      <c r="BE22" s="245"/>
      <c r="BF22" s="241"/>
      <c r="BG22" s="242"/>
      <c r="BH22" s="242"/>
      <c r="BI22" s="242"/>
      <c r="BJ22" s="243"/>
    </row>
    <row r="23" spans="2:62" ht="20.25" customHeight="1">
      <c r="B23" s="309">
        <f>B21+1</f>
        <v>5</v>
      </c>
      <c r="C23" s="173"/>
      <c r="D23" s="174"/>
      <c r="E23" s="130"/>
      <c r="F23" s="131"/>
      <c r="G23" s="130"/>
      <c r="H23" s="131"/>
      <c r="I23" s="230"/>
      <c r="J23" s="231"/>
      <c r="K23" s="234"/>
      <c r="L23" s="235"/>
      <c r="M23" s="235"/>
      <c r="N23" s="174"/>
      <c r="O23" s="262"/>
      <c r="P23" s="263"/>
      <c r="Q23" s="263"/>
      <c r="R23" s="263"/>
      <c r="S23" s="264"/>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6"/>
      <c r="BC23" s="227"/>
      <c r="BD23" s="228"/>
      <c r="BE23" s="229"/>
      <c r="BF23" s="238"/>
      <c r="BG23" s="239"/>
      <c r="BH23" s="239"/>
      <c r="BI23" s="239"/>
      <c r="BJ23" s="240"/>
    </row>
    <row r="24" spans="2:62" ht="20.25" customHeight="1">
      <c r="B24" s="310"/>
      <c r="C24" s="171"/>
      <c r="D24" s="172"/>
      <c r="E24" s="130"/>
      <c r="F24" s="131">
        <f>C23</f>
        <v>0</v>
      </c>
      <c r="G24" s="130"/>
      <c r="H24" s="131">
        <f>I23</f>
        <v>0</v>
      </c>
      <c r="I24" s="232"/>
      <c r="J24" s="233"/>
      <c r="K24" s="236"/>
      <c r="L24" s="237"/>
      <c r="M24" s="237"/>
      <c r="N24" s="172"/>
      <c r="O24" s="262"/>
      <c r="P24" s="263"/>
      <c r="Q24" s="263"/>
      <c r="R24" s="263"/>
      <c r="S24" s="264"/>
      <c r="T24" s="148" t="s">
        <v>180</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44" t="str">
        <f>IF($BE$3="４週",SUM(W24:AX24),IF($BE$3="暦月",SUM(W24:BA24),""))</f>
        <v/>
      </c>
      <c r="BC24" s="245"/>
      <c r="BD24" s="246" t="str">
        <f>IF($BE$3="４週",BB24/4,IF($BE$3="暦月",(BB24/($BE$8/7)),""))</f>
        <v/>
      </c>
      <c r="BE24" s="245"/>
      <c r="BF24" s="241"/>
      <c r="BG24" s="242"/>
      <c r="BH24" s="242"/>
      <c r="BI24" s="242"/>
      <c r="BJ24" s="243"/>
    </row>
    <row r="25" spans="2:62" ht="20.25" customHeight="1">
      <c r="B25" s="309">
        <f>B23+1</f>
        <v>6</v>
      </c>
      <c r="C25" s="173"/>
      <c r="D25" s="174"/>
      <c r="E25" s="130"/>
      <c r="F25" s="131"/>
      <c r="G25" s="130"/>
      <c r="H25" s="131"/>
      <c r="I25" s="230"/>
      <c r="J25" s="231"/>
      <c r="K25" s="234"/>
      <c r="L25" s="235"/>
      <c r="M25" s="235"/>
      <c r="N25" s="174"/>
      <c r="O25" s="262"/>
      <c r="P25" s="263"/>
      <c r="Q25" s="263"/>
      <c r="R25" s="263"/>
      <c r="S25" s="264"/>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6"/>
      <c r="BC25" s="227"/>
      <c r="BD25" s="228"/>
      <c r="BE25" s="229"/>
      <c r="BF25" s="238"/>
      <c r="BG25" s="239"/>
      <c r="BH25" s="239"/>
      <c r="BI25" s="239"/>
      <c r="BJ25" s="240"/>
    </row>
    <row r="26" spans="2:62" ht="20.25" customHeight="1">
      <c r="B26" s="310"/>
      <c r="C26" s="171"/>
      <c r="D26" s="172"/>
      <c r="E26" s="130"/>
      <c r="F26" s="131">
        <f>C25</f>
        <v>0</v>
      </c>
      <c r="G26" s="130"/>
      <c r="H26" s="131">
        <f>I25</f>
        <v>0</v>
      </c>
      <c r="I26" s="232"/>
      <c r="J26" s="233"/>
      <c r="K26" s="236"/>
      <c r="L26" s="237"/>
      <c r="M26" s="237"/>
      <c r="N26" s="172"/>
      <c r="O26" s="262"/>
      <c r="P26" s="263"/>
      <c r="Q26" s="263"/>
      <c r="R26" s="263"/>
      <c r="S26" s="264"/>
      <c r="T26" s="92" t="s">
        <v>180</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44" t="str">
        <f>IF($BE$3="４週",SUM(W26:AX26),IF($BE$3="暦月",SUM(W26:BA26),""))</f>
        <v/>
      </c>
      <c r="BC26" s="245"/>
      <c r="BD26" s="246" t="str">
        <f>IF($BE$3="４週",BB26/4,IF($BE$3="暦月",(BB26/($BE$8/7)),""))</f>
        <v/>
      </c>
      <c r="BE26" s="245"/>
      <c r="BF26" s="241"/>
      <c r="BG26" s="242"/>
      <c r="BH26" s="242"/>
      <c r="BI26" s="242"/>
      <c r="BJ26" s="243"/>
    </row>
    <row r="27" spans="2:62" ht="20.25" customHeight="1">
      <c r="B27" s="309">
        <f>B25+1</f>
        <v>7</v>
      </c>
      <c r="C27" s="173"/>
      <c r="D27" s="174"/>
      <c r="E27" s="130"/>
      <c r="F27" s="131"/>
      <c r="G27" s="130"/>
      <c r="H27" s="131"/>
      <c r="I27" s="230"/>
      <c r="J27" s="231"/>
      <c r="K27" s="234"/>
      <c r="L27" s="235"/>
      <c r="M27" s="235"/>
      <c r="N27" s="174"/>
      <c r="O27" s="262"/>
      <c r="P27" s="263"/>
      <c r="Q27" s="263"/>
      <c r="R27" s="263"/>
      <c r="S27" s="264"/>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6"/>
      <c r="BC27" s="227"/>
      <c r="BD27" s="228"/>
      <c r="BE27" s="229"/>
      <c r="BF27" s="238"/>
      <c r="BG27" s="239"/>
      <c r="BH27" s="239"/>
      <c r="BI27" s="239"/>
      <c r="BJ27" s="240"/>
    </row>
    <row r="28" spans="2:62" ht="20.25" customHeight="1">
      <c r="B28" s="310"/>
      <c r="C28" s="171"/>
      <c r="D28" s="172"/>
      <c r="E28" s="130"/>
      <c r="F28" s="131">
        <f>C27</f>
        <v>0</v>
      </c>
      <c r="G28" s="130"/>
      <c r="H28" s="131">
        <f>I27</f>
        <v>0</v>
      </c>
      <c r="I28" s="232"/>
      <c r="J28" s="233"/>
      <c r="K28" s="236"/>
      <c r="L28" s="237"/>
      <c r="M28" s="237"/>
      <c r="N28" s="172"/>
      <c r="O28" s="262"/>
      <c r="P28" s="263"/>
      <c r="Q28" s="263"/>
      <c r="R28" s="263"/>
      <c r="S28" s="264"/>
      <c r="T28" s="92" t="s">
        <v>180</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44" t="str">
        <f>IF($BE$3="４週",SUM(W28:AX28),IF($BE$3="暦月",SUM(W28:BA28),""))</f>
        <v/>
      </c>
      <c r="BC28" s="245"/>
      <c r="BD28" s="246" t="str">
        <f>IF($BE$3="４週",BB28/4,IF($BE$3="暦月",(BB28/($BE$8/7)),""))</f>
        <v/>
      </c>
      <c r="BE28" s="245"/>
      <c r="BF28" s="241"/>
      <c r="BG28" s="242"/>
      <c r="BH28" s="242"/>
      <c r="BI28" s="242"/>
      <c r="BJ28" s="243"/>
    </row>
    <row r="29" spans="2:62" ht="20.25" customHeight="1">
      <c r="B29" s="309">
        <f>B27+1</f>
        <v>8</v>
      </c>
      <c r="C29" s="173"/>
      <c r="D29" s="174"/>
      <c r="E29" s="130"/>
      <c r="F29" s="131"/>
      <c r="G29" s="130"/>
      <c r="H29" s="131"/>
      <c r="I29" s="230"/>
      <c r="J29" s="231"/>
      <c r="K29" s="234"/>
      <c r="L29" s="235"/>
      <c r="M29" s="235"/>
      <c r="N29" s="174"/>
      <c r="O29" s="262"/>
      <c r="P29" s="263"/>
      <c r="Q29" s="263"/>
      <c r="R29" s="263"/>
      <c r="S29" s="264"/>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6"/>
      <c r="BC29" s="227"/>
      <c r="BD29" s="228"/>
      <c r="BE29" s="229"/>
      <c r="BF29" s="238"/>
      <c r="BG29" s="239"/>
      <c r="BH29" s="239"/>
      <c r="BI29" s="239"/>
      <c r="BJ29" s="240"/>
    </row>
    <row r="30" spans="2:62" ht="20.25" customHeight="1">
      <c r="B30" s="310"/>
      <c r="C30" s="171"/>
      <c r="D30" s="172"/>
      <c r="E30" s="130"/>
      <c r="F30" s="131">
        <f>C29</f>
        <v>0</v>
      </c>
      <c r="G30" s="130"/>
      <c r="H30" s="131">
        <f>I29</f>
        <v>0</v>
      </c>
      <c r="I30" s="232"/>
      <c r="J30" s="233"/>
      <c r="K30" s="236"/>
      <c r="L30" s="237"/>
      <c r="M30" s="237"/>
      <c r="N30" s="172"/>
      <c r="O30" s="262"/>
      <c r="P30" s="263"/>
      <c r="Q30" s="263"/>
      <c r="R30" s="263"/>
      <c r="S30" s="264"/>
      <c r="T30" s="92" t="s">
        <v>180</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44" t="str">
        <f>IF($BE$3="４週",SUM(W30:AX30),IF($BE$3="暦月",SUM(W30:BA30),""))</f>
        <v/>
      </c>
      <c r="BC30" s="245"/>
      <c r="BD30" s="246" t="str">
        <f>IF($BE$3="４週",BB30/4,IF($BE$3="暦月",(BB30/($BE$8/7)),""))</f>
        <v/>
      </c>
      <c r="BE30" s="245"/>
      <c r="BF30" s="241"/>
      <c r="BG30" s="242"/>
      <c r="BH30" s="242"/>
      <c r="BI30" s="242"/>
      <c r="BJ30" s="243"/>
    </row>
    <row r="31" spans="2:62" ht="20.25" customHeight="1">
      <c r="B31" s="309">
        <f>B29+1</f>
        <v>9</v>
      </c>
      <c r="C31" s="173"/>
      <c r="D31" s="174"/>
      <c r="E31" s="130"/>
      <c r="F31" s="131"/>
      <c r="G31" s="130"/>
      <c r="H31" s="131"/>
      <c r="I31" s="230"/>
      <c r="J31" s="231"/>
      <c r="K31" s="234"/>
      <c r="L31" s="235"/>
      <c r="M31" s="235"/>
      <c r="N31" s="174"/>
      <c r="O31" s="262"/>
      <c r="P31" s="263"/>
      <c r="Q31" s="263"/>
      <c r="R31" s="263"/>
      <c r="S31" s="264"/>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6"/>
      <c r="BC31" s="227"/>
      <c r="BD31" s="228"/>
      <c r="BE31" s="229"/>
      <c r="BF31" s="238"/>
      <c r="BG31" s="239"/>
      <c r="BH31" s="239"/>
      <c r="BI31" s="239"/>
      <c r="BJ31" s="240"/>
    </row>
    <row r="32" spans="2:62" ht="20.25" customHeight="1">
      <c r="B32" s="310"/>
      <c r="C32" s="171"/>
      <c r="D32" s="172"/>
      <c r="E32" s="130"/>
      <c r="F32" s="131">
        <f>C31</f>
        <v>0</v>
      </c>
      <c r="G32" s="130"/>
      <c r="H32" s="131">
        <f>I31</f>
        <v>0</v>
      </c>
      <c r="I32" s="232"/>
      <c r="J32" s="233"/>
      <c r="K32" s="236"/>
      <c r="L32" s="237"/>
      <c r="M32" s="237"/>
      <c r="N32" s="172"/>
      <c r="O32" s="262"/>
      <c r="P32" s="263"/>
      <c r="Q32" s="263"/>
      <c r="R32" s="263"/>
      <c r="S32" s="264"/>
      <c r="T32" s="148" t="s">
        <v>180</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44" t="str">
        <f>IF($BE$3="４週",SUM(W32:AX32),IF($BE$3="暦月",SUM(W32:BA32),""))</f>
        <v/>
      </c>
      <c r="BC32" s="245"/>
      <c r="BD32" s="246" t="str">
        <f>IF($BE$3="４週",BB32/4,IF($BE$3="暦月",(BB32/($BE$8/7)),""))</f>
        <v/>
      </c>
      <c r="BE32" s="245"/>
      <c r="BF32" s="241"/>
      <c r="BG32" s="242"/>
      <c r="BH32" s="242"/>
      <c r="BI32" s="242"/>
      <c r="BJ32" s="243"/>
    </row>
    <row r="33" spans="2:62" ht="20.25" customHeight="1">
      <c r="B33" s="309">
        <f>B31+1</f>
        <v>10</v>
      </c>
      <c r="C33" s="173"/>
      <c r="D33" s="174"/>
      <c r="E33" s="130"/>
      <c r="F33" s="131"/>
      <c r="G33" s="130"/>
      <c r="H33" s="131"/>
      <c r="I33" s="230"/>
      <c r="J33" s="231"/>
      <c r="K33" s="234"/>
      <c r="L33" s="235"/>
      <c r="M33" s="235"/>
      <c r="N33" s="174"/>
      <c r="O33" s="262"/>
      <c r="P33" s="263"/>
      <c r="Q33" s="263"/>
      <c r="R33" s="263"/>
      <c r="S33" s="264"/>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6"/>
      <c r="BC33" s="227"/>
      <c r="BD33" s="228"/>
      <c r="BE33" s="229"/>
      <c r="BF33" s="238"/>
      <c r="BG33" s="239"/>
      <c r="BH33" s="239"/>
      <c r="BI33" s="239"/>
      <c r="BJ33" s="240"/>
    </row>
    <row r="34" spans="2:62" ht="20.25" customHeight="1">
      <c r="B34" s="310"/>
      <c r="C34" s="171"/>
      <c r="D34" s="172"/>
      <c r="E34" s="130"/>
      <c r="F34" s="131">
        <f>C33</f>
        <v>0</v>
      </c>
      <c r="G34" s="130"/>
      <c r="H34" s="131">
        <f>I33</f>
        <v>0</v>
      </c>
      <c r="I34" s="232"/>
      <c r="J34" s="233"/>
      <c r="K34" s="236"/>
      <c r="L34" s="237"/>
      <c r="M34" s="237"/>
      <c r="N34" s="172"/>
      <c r="O34" s="262"/>
      <c r="P34" s="263"/>
      <c r="Q34" s="263"/>
      <c r="R34" s="263"/>
      <c r="S34" s="264"/>
      <c r="T34" s="148" t="s">
        <v>180</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44" t="str">
        <f>IF($BE$3="４週",SUM(W34:AX34),IF($BE$3="暦月",SUM(W34:BA34),""))</f>
        <v/>
      </c>
      <c r="BC34" s="245"/>
      <c r="BD34" s="246" t="str">
        <f>IF($BE$3="４週",BB34/4,IF($BE$3="暦月",(BB34/($BE$8/7)),""))</f>
        <v/>
      </c>
      <c r="BE34" s="245"/>
      <c r="BF34" s="241"/>
      <c r="BG34" s="242"/>
      <c r="BH34" s="242"/>
      <c r="BI34" s="242"/>
      <c r="BJ34" s="243"/>
    </row>
    <row r="35" spans="2:62" ht="20.25" customHeight="1">
      <c r="B35" s="309">
        <f>B33+1</f>
        <v>11</v>
      </c>
      <c r="C35" s="173"/>
      <c r="D35" s="174"/>
      <c r="E35" s="130"/>
      <c r="F35" s="131"/>
      <c r="G35" s="130"/>
      <c r="H35" s="131"/>
      <c r="I35" s="230"/>
      <c r="J35" s="231"/>
      <c r="K35" s="234"/>
      <c r="L35" s="235"/>
      <c r="M35" s="235"/>
      <c r="N35" s="174"/>
      <c r="O35" s="262"/>
      <c r="P35" s="263"/>
      <c r="Q35" s="263"/>
      <c r="R35" s="263"/>
      <c r="S35" s="264"/>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6"/>
      <c r="BC35" s="227"/>
      <c r="BD35" s="228"/>
      <c r="BE35" s="229"/>
      <c r="BF35" s="238"/>
      <c r="BG35" s="239"/>
      <c r="BH35" s="239"/>
      <c r="BI35" s="239"/>
      <c r="BJ35" s="240"/>
    </row>
    <row r="36" spans="2:62" ht="20.25" customHeight="1">
      <c r="B36" s="310"/>
      <c r="C36" s="171"/>
      <c r="D36" s="172"/>
      <c r="E36" s="130"/>
      <c r="F36" s="131">
        <f>C35</f>
        <v>0</v>
      </c>
      <c r="G36" s="130"/>
      <c r="H36" s="131">
        <f>I35</f>
        <v>0</v>
      </c>
      <c r="I36" s="232"/>
      <c r="J36" s="233"/>
      <c r="K36" s="236"/>
      <c r="L36" s="237"/>
      <c r="M36" s="237"/>
      <c r="N36" s="172"/>
      <c r="O36" s="262"/>
      <c r="P36" s="263"/>
      <c r="Q36" s="263"/>
      <c r="R36" s="263"/>
      <c r="S36" s="264"/>
      <c r="T36" s="148" t="s">
        <v>180</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44" t="str">
        <f>IF($BE$3="４週",SUM(W36:AX36),IF($BE$3="暦月",SUM(W36:BA36),""))</f>
        <v/>
      </c>
      <c r="BC36" s="245"/>
      <c r="BD36" s="246" t="str">
        <f>IF($BE$3="４週",BB36/4,IF($BE$3="暦月",(BB36/($BE$8/7)),""))</f>
        <v/>
      </c>
      <c r="BE36" s="245"/>
      <c r="BF36" s="241"/>
      <c r="BG36" s="242"/>
      <c r="BH36" s="242"/>
      <c r="BI36" s="242"/>
      <c r="BJ36" s="243"/>
    </row>
    <row r="37" spans="2:62" ht="20.25" customHeight="1">
      <c r="B37" s="309">
        <f>B35+1</f>
        <v>12</v>
      </c>
      <c r="C37" s="173"/>
      <c r="D37" s="174"/>
      <c r="E37" s="130"/>
      <c r="F37" s="131"/>
      <c r="G37" s="130"/>
      <c r="H37" s="131"/>
      <c r="I37" s="230"/>
      <c r="J37" s="231"/>
      <c r="K37" s="234"/>
      <c r="L37" s="235"/>
      <c r="M37" s="235"/>
      <c r="N37" s="174"/>
      <c r="O37" s="262"/>
      <c r="P37" s="263"/>
      <c r="Q37" s="263"/>
      <c r="R37" s="263"/>
      <c r="S37" s="264"/>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6"/>
      <c r="BC37" s="227"/>
      <c r="BD37" s="228"/>
      <c r="BE37" s="229"/>
      <c r="BF37" s="238"/>
      <c r="BG37" s="239"/>
      <c r="BH37" s="239"/>
      <c r="BI37" s="239"/>
      <c r="BJ37" s="240"/>
    </row>
    <row r="38" spans="2:62" ht="20.25" customHeight="1">
      <c r="B38" s="310"/>
      <c r="C38" s="171"/>
      <c r="D38" s="172"/>
      <c r="E38" s="130"/>
      <c r="F38" s="131">
        <f>C37</f>
        <v>0</v>
      </c>
      <c r="G38" s="130"/>
      <c r="H38" s="131">
        <f>I37</f>
        <v>0</v>
      </c>
      <c r="I38" s="232"/>
      <c r="J38" s="233"/>
      <c r="K38" s="236"/>
      <c r="L38" s="237"/>
      <c r="M38" s="237"/>
      <c r="N38" s="172"/>
      <c r="O38" s="262"/>
      <c r="P38" s="263"/>
      <c r="Q38" s="263"/>
      <c r="R38" s="263"/>
      <c r="S38" s="264"/>
      <c r="T38" s="148" t="s">
        <v>180</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44" t="str">
        <f>IF($BE$3="４週",SUM(W38:AX38),IF($BE$3="暦月",SUM(W38:BA38),""))</f>
        <v/>
      </c>
      <c r="BC38" s="245"/>
      <c r="BD38" s="246" t="str">
        <f>IF($BE$3="４週",BB38/4,IF($BE$3="暦月",(BB38/($BE$8/7)),""))</f>
        <v/>
      </c>
      <c r="BE38" s="245"/>
      <c r="BF38" s="241"/>
      <c r="BG38" s="242"/>
      <c r="BH38" s="242"/>
      <c r="BI38" s="242"/>
      <c r="BJ38" s="243"/>
    </row>
    <row r="39" spans="2:62" ht="20.25" customHeight="1">
      <c r="B39" s="309">
        <f>B37+1</f>
        <v>13</v>
      </c>
      <c r="C39" s="173"/>
      <c r="D39" s="174"/>
      <c r="E39" s="130"/>
      <c r="F39" s="131"/>
      <c r="G39" s="130"/>
      <c r="H39" s="131"/>
      <c r="I39" s="230"/>
      <c r="J39" s="231"/>
      <c r="K39" s="234"/>
      <c r="L39" s="235"/>
      <c r="M39" s="235"/>
      <c r="N39" s="174"/>
      <c r="O39" s="262"/>
      <c r="P39" s="263"/>
      <c r="Q39" s="263"/>
      <c r="R39" s="263"/>
      <c r="S39" s="264"/>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6"/>
      <c r="BC39" s="227"/>
      <c r="BD39" s="228"/>
      <c r="BE39" s="229"/>
      <c r="BF39" s="238"/>
      <c r="BG39" s="239"/>
      <c r="BH39" s="239"/>
      <c r="BI39" s="239"/>
      <c r="BJ39" s="240"/>
    </row>
    <row r="40" spans="2:62" ht="20.25" customHeight="1">
      <c r="B40" s="310"/>
      <c r="C40" s="171"/>
      <c r="D40" s="172"/>
      <c r="E40" s="130"/>
      <c r="F40" s="131">
        <f>C39</f>
        <v>0</v>
      </c>
      <c r="G40" s="130"/>
      <c r="H40" s="131">
        <f>I39</f>
        <v>0</v>
      </c>
      <c r="I40" s="232"/>
      <c r="J40" s="233"/>
      <c r="K40" s="236"/>
      <c r="L40" s="237"/>
      <c r="M40" s="237"/>
      <c r="N40" s="172"/>
      <c r="O40" s="262"/>
      <c r="P40" s="263"/>
      <c r="Q40" s="263"/>
      <c r="R40" s="263"/>
      <c r="S40" s="264"/>
      <c r="T40" s="148" t="s">
        <v>180</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44" t="str">
        <f>IF($BE$3="４週",SUM(W40:AX40),IF($BE$3="暦月",SUM(W40:BA40),""))</f>
        <v/>
      </c>
      <c r="BC40" s="245"/>
      <c r="BD40" s="246" t="str">
        <f>IF($BE$3="４週",BB40/4,IF($BE$3="暦月",(BB40/($BE$8/7)),""))</f>
        <v/>
      </c>
      <c r="BE40" s="245"/>
      <c r="BF40" s="241"/>
      <c r="BG40" s="242"/>
      <c r="BH40" s="242"/>
      <c r="BI40" s="242"/>
      <c r="BJ40" s="243"/>
    </row>
    <row r="41" spans="2:62" ht="20.25" customHeight="1">
      <c r="B41" s="309">
        <f>B39+1</f>
        <v>14</v>
      </c>
      <c r="C41" s="173"/>
      <c r="D41" s="174"/>
      <c r="E41" s="130"/>
      <c r="F41" s="131"/>
      <c r="G41" s="130"/>
      <c r="H41" s="131"/>
      <c r="I41" s="230"/>
      <c r="J41" s="231"/>
      <c r="K41" s="234"/>
      <c r="L41" s="235"/>
      <c r="M41" s="235"/>
      <c r="N41" s="174"/>
      <c r="O41" s="262"/>
      <c r="P41" s="263"/>
      <c r="Q41" s="263"/>
      <c r="R41" s="263"/>
      <c r="S41" s="264"/>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6"/>
      <c r="BC41" s="227"/>
      <c r="BD41" s="228"/>
      <c r="BE41" s="229"/>
      <c r="BF41" s="238"/>
      <c r="BG41" s="239"/>
      <c r="BH41" s="239"/>
      <c r="BI41" s="239"/>
      <c r="BJ41" s="240"/>
    </row>
    <row r="42" spans="2:62" ht="20.25" customHeight="1">
      <c r="B42" s="310"/>
      <c r="C42" s="171"/>
      <c r="D42" s="172"/>
      <c r="E42" s="130"/>
      <c r="F42" s="131">
        <f>C41</f>
        <v>0</v>
      </c>
      <c r="G42" s="130"/>
      <c r="H42" s="131">
        <f>I41</f>
        <v>0</v>
      </c>
      <c r="I42" s="232"/>
      <c r="J42" s="233"/>
      <c r="K42" s="236"/>
      <c r="L42" s="237"/>
      <c r="M42" s="237"/>
      <c r="N42" s="172"/>
      <c r="O42" s="262"/>
      <c r="P42" s="263"/>
      <c r="Q42" s="263"/>
      <c r="R42" s="263"/>
      <c r="S42" s="264"/>
      <c r="T42" s="148" t="s">
        <v>180</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44" t="str">
        <f>IF($BE$3="４週",SUM(W42:AX42),IF($BE$3="暦月",SUM(W42:BA42),""))</f>
        <v/>
      </c>
      <c r="BC42" s="245"/>
      <c r="BD42" s="246" t="str">
        <f>IF($BE$3="４週",BB42/4,IF($BE$3="暦月",(BB42/($BE$8/7)),""))</f>
        <v/>
      </c>
      <c r="BE42" s="245"/>
      <c r="BF42" s="241"/>
      <c r="BG42" s="242"/>
      <c r="BH42" s="242"/>
      <c r="BI42" s="242"/>
      <c r="BJ42" s="243"/>
    </row>
    <row r="43" spans="2:62" ht="20.25" customHeight="1">
      <c r="B43" s="309">
        <f>B41+1</f>
        <v>15</v>
      </c>
      <c r="C43" s="173"/>
      <c r="D43" s="174"/>
      <c r="E43" s="130"/>
      <c r="F43" s="131"/>
      <c r="G43" s="130"/>
      <c r="H43" s="131"/>
      <c r="I43" s="230"/>
      <c r="J43" s="231"/>
      <c r="K43" s="234"/>
      <c r="L43" s="235"/>
      <c r="M43" s="235"/>
      <c r="N43" s="174"/>
      <c r="O43" s="262"/>
      <c r="P43" s="263"/>
      <c r="Q43" s="263"/>
      <c r="R43" s="263"/>
      <c r="S43" s="264"/>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6"/>
      <c r="BC43" s="227"/>
      <c r="BD43" s="228"/>
      <c r="BE43" s="229"/>
      <c r="BF43" s="238"/>
      <c r="BG43" s="239"/>
      <c r="BH43" s="239"/>
      <c r="BI43" s="239"/>
      <c r="BJ43" s="240"/>
    </row>
    <row r="44" spans="2:62" ht="20.25" customHeight="1">
      <c r="B44" s="310"/>
      <c r="C44" s="171"/>
      <c r="D44" s="172"/>
      <c r="E44" s="130"/>
      <c r="F44" s="131">
        <f>C43</f>
        <v>0</v>
      </c>
      <c r="G44" s="130"/>
      <c r="H44" s="131">
        <f>I43</f>
        <v>0</v>
      </c>
      <c r="I44" s="232"/>
      <c r="J44" s="233"/>
      <c r="K44" s="236"/>
      <c r="L44" s="237"/>
      <c r="M44" s="237"/>
      <c r="N44" s="172"/>
      <c r="O44" s="262"/>
      <c r="P44" s="263"/>
      <c r="Q44" s="263"/>
      <c r="R44" s="263"/>
      <c r="S44" s="264"/>
      <c r="T44" s="148" t="s">
        <v>180</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44" t="str">
        <f>IF($BE$3="４週",SUM(W44:AX44),IF($BE$3="暦月",SUM(W44:BA44),""))</f>
        <v/>
      </c>
      <c r="BC44" s="245"/>
      <c r="BD44" s="246" t="str">
        <f>IF($BE$3="４週",BB44/4,IF($BE$3="暦月",(BB44/($BE$8/7)),""))</f>
        <v/>
      </c>
      <c r="BE44" s="245"/>
      <c r="BF44" s="241"/>
      <c r="BG44" s="242"/>
      <c r="BH44" s="242"/>
      <c r="BI44" s="242"/>
      <c r="BJ44" s="243"/>
    </row>
    <row r="45" spans="2:62" ht="20.25" customHeight="1">
      <c r="B45" s="309">
        <f>B43+1</f>
        <v>16</v>
      </c>
      <c r="C45" s="173"/>
      <c r="D45" s="174"/>
      <c r="E45" s="130"/>
      <c r="F45" s="131"/>
      <c r="G45" s="130"/>
      <c r="H45" s="131"/>
      <c r="I45" s="230"/>
      <c r="J45" s="231"/>
      <c r="K45" s="234"/>
      <c r="L45" s="235"/>
      <c r="M45" s="235"/>
      <c r="N45" s="174"/>
      <c r="O45" s="262"/>
      <c r="P45" s="263"/>
      <c r="Q45" s="263"/>
      <c r="R45" s="263"/>
      <c r="S45" s="264"/>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6"/>
      <c r="BC45" s="227"/>
      <c r="BD45" s="228"/>
      <c r="BE45" s="229"/>
      <c r="BF45" s="238"/>
      <c r="BG45" s="239"/>
      <c r="BH45" s="239"/>
      <c r="BI45" s="239"/>
      <c r="BJ45" s="240"/>
    </row>
    <row r="46" spans="2:62" ht="20.25" customHeight="1">
      <c r="B46" s="310"/>
      <c r="C46" s="171"/>
      <c r="D46" s="172"/>
      <c r="E46" s="130"/>
      <c r="F46" s="131">
        <f>C45</f>
        <v>0</v>
      </c>
      <c r="G46" s="130"/>
      <c r="H46" s="131">
        <f>I45</f>
        <v>0</v>
      </c>
      <c r="I46" s="232"/>
      <c r="J46" s="233"/>
      <c r="K46" s="236"/>
      <c r="L46" s="237"/>
      <c r="M46" s="237"/>
      <c r="N46" s="172"/>
      <c r="O46" s="262"/>
      <c r="P46" s="263"/>
      <c r="Q46" s="263"/>
      <c r="R46" s="263"/>
      <c r="S46" s="264"/>
      <c r="T46" s="148" t="s">
        <v>180</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44" t="str">
        <f>IF($BE$3="４週",SUM(W46:AX46),IF($BE$3="暦月",SUM(W46:BA46),""))</f>
        <v/>
      </c>
      <c r="BC46" s="245"/>
      <c r="BD46" s="246" t="str">
        <f>IF($BE$3="４週",BB46/4,IF($BE$3="暦月",(BB46/($BE$8/7)),""))</f>
        <v/>
      </c>
      <c r="BE46" s="245"/>
      <c r="BF46" s="241"/>
      <c r="BG46" s="242"/>
      <c r="BH46" s="242"/>
      <c r="BI46" s="242"/>
      <c r="BJ46" s="243"/>
    </row>
    <row r="47" spans="2:62" ht="20.25" customHeight="1">
      <c r="B47" s="309">
        <f>B45+1</f>
        <v>17</v>
      </c>
      <c r="C47" s="173"/>
      <c r="D47" s="174"/>
      <c r="E47" s="130"/>
      <c r="F47" s="131"/>
      <c r="G47" s="130"/>
      <c r="H47" s="131"/>
      <c r="I47" s="230"/>
      <c r="J47" s="231"/>
      <c r="K47" s="234"/>
      <c r="L47" s="235"/>
      <c r="M47" s="235"/>
      <c r="N47" s="174"/>
      <c r="O47" s="262"/>
      <c r="P47" s="263"/>
      <c r="Q47" s="263"/>
      <c r="R47" s="263"/>
      <c r="S47" s="264"/>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6"/>
      <c r="BC47" s="227"/>
      <c r="BD47" s="228"/>
      <c r="BE47" s="229"/>
      <c r="BF47" s="238"/>
      <c r="BG47" s="239"/>
      <c r="BH47" s="239"/>
      <c r="BI47" s="239"/>
      <c r="BJ47" s="240"/>
    </row>
    <row r="48" spans="2:62" ht="20.25" customHeight="1">
      <c r="B48" s="310"/>
      <c r="C48" s="171"/>
      <c r="D48" s="172"/>
      <c r="E48" s="130"/>
      <c r="F48" s="131">
        <f>C47</f>
        <v>0</v>
      </c>
      <c r="G48" s="130"/>
      <c r="H48" s="131">
        <f>I47</f>
        <v>0</v>
      </c>
      <c r="I48" s="232"/>
      <c r="J48" s="233"/>
      <c r="K48" s="236"/>
      <c r="L48" s="237"/>
      <c r="M48" s="237"/>
      <c r="N48" s="172"/>
      <c r="O48" s="262"/>
      <c r="P48" s="263"/>
      <c r="Q48" s="263"/>
      <c r="R48" s="263"/>
      <c r="S48" s="264"/>
      <c r="T48" s="148" t="s">
        <v>180</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44" t="str">
        <f>IF($BE$3="４週",SUM(W48:AX48),IF($BE$3="暦月",SUM(W48:BA48),""))</f>
        <v/>
      </c>
      <c r="BC48" s="245"/>
      <c r="BD48" s="246" t="str">
        <f>IF($BE$3="４週",BB48/4,IF($BE$3="暦月",(BB48/($BE$8/7)),""))</f>
        <v/>
      </c>
      <c r="BE48" s="245"/>
      <c r="BF48" s="241"/>
      <c r="BG48" s="242"/>
      <c r="BH48" s="242"/>
      <c r="BI48" s="242"/>
      <c r="BJ48" s="243"/>
    </row>
    <row r="49" spans="2:62" ht="20.25" customHeight="1">
      <c r="B49" s="309">
        <f>B47+1</f>
        <v>18</v>
      </c>
      <c r="C49" s="173"/>
      <c r="D49" s="174"/>
      <c r="E49" s="130"/>
      <c r="F49" s="131"/>
      <c r="G49" s="130"/>
      <c r="H49" s="131"/>
      <c r="I49" s="230"/>
      <c r="J49" s="231"/>
      <c r="K49" s="234"/>
      <c r="L49" s="235"/>
      <c r="M49" s="235"/>
      <c r="N49" s="174"/>
      <c r="O49" s="262"/>
      <c r="P49" s="263"/>
      <c r="Q49" s="263"/>
      <c r="R49" s="263"/>
      <c r="S49" s="264"/>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6"/>
      <c r="BC49" s="227"/>
      <c r="BD49" s="228"/>
      <c r="BE49" s="229"/>
      <c r="BF49" s="238"/>
      <c r="BG49" s="239"/>
      <c r="BH49" s="239"/>
      <c r="BI49" s="239"/>
      <c r="BJ49" s="240"/>
    </row>
    <row r="50" spans="2:62" ht="20.25" customHeight="1">
      <c r="B50" s="310"/>
      <c r="C50" s="171"/>
      <c r="D50" s="172"/>
      <c r="E50" s="130"/>
      <c r="F50" s="131">
        <f>C49</f>
        <v>0</v>
      </c>
      <c r="G50" s="130"/>
      <c r="H50" s="131">
        <f>I49</f>
        <v>0</v>
      </c>
      <c r="I50" s="232"/>
      <c r="J50" s="233"/>
      <c r="K50" s="236"/>
      <c r="L50" s="237"/>
      <c r="M50" s="237"/>
      <c r="N50" s="172"/>
      <c r="O50" s="262"/>
      <c r="P50" s="263"/>
      <c r="Q50" s="263"/>
      <c r="R50" s="263"/>
      <c r="S50" s="264"/>
      <c r="T50" s="148" t="s">
        <v>180</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44" t="str">
        <f>IF($BE$3="４週",SUM(W50:AX50),IF($BE$3="暦月",SUM(W50:BA50),""))</f>
        <v/>
      </c>
      <c r="BC50" s="245"/>
      <c r="BD50" s="246" t="str">
        <f>IF($BE$3="４週",BB50/4,IF($BE$3="暦月",(BB50/($BE$8/7)),""))</f>
        <v/>
      </c>
      <c r="BE50" s="245"/>
      <c r="BF50" s="241"/>
      <c r="BG50" s="242"/>
      <c r="BH50" s="242"/>
      <c r="BI50" s="242"/>
      <c r="BJ50" s="243"/>
    </row>
    <row r="51" spans="2:62" ht="20.25" customHeight="1">
      <c r="B51" s="309">
        <f>B49+1</f>
        <v>19</v>
      </c>
      <c r="C51" s="173"/>
      <c r="D51" s="174"/>
      <c r="E51" s="132"/>
      <c r="F51" s="133"/>
      <c r="G51" s="132"/>
      <c r="H51" s="133"/>
      <c r="I51" s="230"/>
      <c r="J51" s="231"/>
      <c r="K51" s="234"/>
      <c r="L51" s="235"/>
      <c r="M51" s="235"/>
      <c r="N51" s="174"/>
      <c r="O51" s="262"/>
      <c r="P51" s="263"/>
      <c r="Q51" s="263"/>
      <c r="R51" s="263"/>
      <c r="S51" s="264"/>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6"/>
      <c r="BC51" s="227"/>
      <c r="BD51" s="228"/>
      <c r="BE51" s="229"/>
      <c r="BF51" s="238"/>
      <c r="BG51" s="239"/>
      <c r="BH51" s="239"/>
      <c r="BI51" s="239"/>
      <c r="BJ51" s="240"/>
    </row>
    <row r="52" spans="2:62" ht="20.25" customHeight="1">
      <c r="B52" s="310"/>
      <c r="C52" s="171"/>
      <c r="D52" s="172"/>
      <c r="E52" s="130"/>
      <c r="F52" s="131">
        <f>C51</f>
        <v>0</v>
      </c>
      <c r="G52" s="130"/>
      <c r="H52" s="131">
        <f>I51</f>
        <v>0</v>
      </c>
      <c r="I52" s="232"/>
      <c r="J52" s="233"/>
      <c r="K52" s="236"/>
      <c r="L52" s="237"/>
      <c r="M52" s="237"/>
      <c r="N52" s="172"/>
      <c r="O52" s="262"/>
      <c r="P52" s="263"/>
      <c r="Q52" s="263"/>
      <c r="R52" s="263"/>
      <c r="S52" s="264"/>
      <c r="T52" s="148" t="s">
        <v>180</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44" t="str">
        <f>IF($BE$3="４週",SUM(W52:AX52),IF($BE$3="暦月",SUM(W52:BA52),""))</f>
        <v/>
      </c>
      <c r="BC52" s="245"/>
      <c r="BD52" s="246" t="str">
        <f>IF($BE$3="４週",BB52/4,IF($BE$3="暦月",(BB52/($BE$8/7)),""))</f>
        <v/>
      </c>
      <c r="BE52" s="245"/>
      <c r="BF52" s="241"/>
      <c r="BG52" s="242"/>
      <c r="BH52" s="242"/>
      <c r="BI52" s="242"/>
      <c r="BJ52" s="243"/>
    </row>
    <row r="53" spans="2:62" ht="20.25" customHeight="1">
      <c r="B53" s="309">
        <f>B51+1</f>
        <v>20</v>
      </c>
      <c r="C53" s="173"/>
      <c r="D53" s="174"/>
      <c r="E53" s="132"/>
      <c r="F53" s="133"/>
      <c r="G53" s="132"/>
      <c r="H53" s="133"/>
      <c r="I53" s="230"/>
      <c r="J53" s="231"/>
      <c r="K53" s="234"/>
      <c r="L53" s="235"/>
      <c r="M53" s="235"/>
      <c r="N53" s="174"/>
      <c r="O53" s="262"/>
      <c r="P53" s="263"/>
      <c r="Q53" s="263"/>
      <c r="R53" s="263"/>
      <c r="S53" s="264"/>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6"/>
      <c r="BC53" s="227"/>
      <c r="BD53" s="228"/>
      <c r="BE53" s="229"/>
      <c r="BF53" s="238"/>
      <c r="BG53" s="239"/>
      <c r="BH53" s="239"/>
      <c r="BI53" s="239"/>
      <c r="BJ53" s="240"/>
    </row>
    <row r="54" spans="2:62" ht="20.25" customHeight="1">
      <c r="B54" s="310"/>
      <c r="C54" s="302"/>
      <c r="D54" s="295"/>
      <c r="E54" s="158"/>
      <c r="F54" s="159">
        <f>C53</f>
        <v>0</v>
      </c>
      <c r="G54" s="158"/>
      <c r="H54" s="159">
        <f>I53</f>
        <v>0</v>
      </c>
      <c r="I54" s="291"/>
      <c r="J54" s="292"/>
      <c r="K54" s="293"/>
      <c r="L54" s="294"/>
      <c r="M54" s="294"/>
      <c r="N54" s="295"/>
      <c r="O54" s="262"/>
      <c r="P54" s="263"/>
      <c r="Q54" s="263"/>
      <c r="R54" s="263"/>
      <c r="S54" s="264"/>
      <c r="T54" s="148" t="s">
        <v>180</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99" t="str">
        <f>IF($BE$3="４週",SUM(W54:AX54),IF($BE$3="暦月",SUM(W54:BA54),""))</f>
        <v/>
      </c>
      <c r="BC54" s="300"/>
      <c r="BD54" s="301" t="str">
        <f>IF($BE$3="４週",BB54/4,IF($BE$3="暦月",(BB54/($BE$8/7)),""))</f>
        <v/>
      </c>
      <c r="BE54" s="300"/>
      <c r="BF54" s="296"/>
      <c r="BG54" s="297"/>
      <c r="BH54" s="297"/>
      <c r="BI54" s="297"/>
      <c r="BJ54" s="298"/>
    </row>
    <row r="55" spans="2:62" ht="20.25" customHeight="1">
      <c r="B55" s="311">
        <f>B53+1</f>
        <v>21</v>
      </c>
      <c r="C55" s="171"/>
      <c r="D55" s="172"/>
      <c r="E55" s="130"/>
      <c r="F55" s="131"/>
      <c r="G55" s="130"/>
      <c r="H55" s="131"/>
      <c r="I55" s="232"/>
      <c r="J55" s="233"/>
      <c r="K55" s="236"/>
      <c r="L55" s="316"/>
      <c r="M55" s="316"/>
      <c r="N55" s="172"/>
      <c r="O55" s="303"/>
      <c r="P55" s="304"/>
      <c r="Q55" s="304"/>
      <c r="R55" s="304"/>
      <c r="S55" s="305"/>
      <c r="T55" s="147" t="s">
        <v>18</v>
      </c>
      <c r="V55" s="98"/>
      <c r="W55" s="162"/>
      <c r="X55" s="163"/>
      <c r="Y55" s="163"/>
      <c r="Z55" s="163"/>
      <c r="AA55" s="163"/>
      <c r="AB55" s="163"/>
      <c r="AC55" s="164"/>
      <c r="AD55" s="162"/>
      <c r="AE55" s="163"/>
      <c r="AF55" s="163"/>
      <c r="AG55" s="163"/>
      <c r="AH55" s="163"/>
      <c r="AI55" s="163"/>
      <c r="AJ55" s="164"/>
      <c r="AK55" s="162"/>
      <c r="AL55" s="163"/>
      <c r="AM55" s="163"/>
      <c r="AN55" s="163"/>
      <c r="AO55" s="163"/>
      <c r="AP55" s="163"/>
      <c r="AQ55" s="164"/>
      <c r="AR55" s="162"/>
      <c r="AS55" s="163"/>
      <c r="AT55" s="163"/>
      <c r="AU55" s="163"/>
      <c r="AV55" s="163"/>
      <c r="AW55" s="163"/>
      <c r="AX55" s="164"/>
      <c r="AY55" s="162"/>
      <c r="AZ55" s="163"/>
      <c r="BA55" s="165"/>
      <c r="BB55" s="317"/>
      <c r="BC55" s="318"/>
      <c r="BD55" s="319"/>
      <c r="BE55" s="320"/>
      <c r="BF55" s="241"/>
      <c r="BG55" s="321"/>
      <c r="BH55" s="321"/>
      <c r="BI55" s="321"/>
      <c r="BJ55" s="243"/>
    </row>
    <row r="56" spans="2:62" ht="20.25" customHeight="1">
      <c r="B56" s="310"/>
      <c r="C56" s="171"/>
      <c r="D56" s="172"/>
      <c r="E56" s="130"/>
      <c r="F56" s="131">
        <f>C55</f>
        <v>0</v>
      </c>
      <c r="G56" s="130"/>
      <c r="H56" s="131">
        <f>I55</f>
        <v>0</v>
      </c>
      <c r="I56" s="232"/>
      <c r="J56" s="233"/>
      <c r="K56" s="236"/>
      <c r="L56" s="237"/>
      <c r="M56" s="237"/>
      <c r="N56" s="172"/>
      <c r="O56" s="262"/>
      <c r="P56" s="263"/>
      <c r="Q56" s="263"/>
      <c r="R56" s="263"/>
      <c r="S56" s="264"/>
      <c r="T56" s="148" t="s">
        <v>180</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44" t="str">
        <f>IF($BE$3="４週",SUM(W56:AX56),IF($BE$3="暦月",SUM(W56:BA56),""))</f>
        <v/>
      </c>
      <c r="BC56" s="245"/>
      <c r="BD56" s="246" t="str">
        <f>IF($BE$3="４週",BB56/4,IF($BE$3="暦月",(BB56/($BE$8/7)),""))</f>
        <v/>
      </c>
      <c r="BE56" s="245"/>
      <c r="BF56" s="241"/>
      <c r="BG56" s="242"/>
      <c r="BH56" s="242"/>
      <c r="BI56" s="242"/>
      <c r="BJ56" s="243"/>
    </row>
    <row r="57" spans="2:62" ht="20.25" customHeight="1">
      <c r="B57" s="309">
        <f>B55+1</f>
        <v>22</v>
      </c>
      <c r="C57" s="173"/>
      <c r="D57" s="174"/>
      <c r="E57" s="130"/>
      <c r="F57" s="131"/>
      <c r="G57" s="130"/>
      <c r="H57" s="131"/>
      <c r="I57" s="230"/>
      <c r="J57" s="231"/>
      <c r="K57" s="234"/>
      <c r="L57" s="235"/>
      <c r="M57" s="235"/>
      <c r="N57" s="174"/>
      <c r="O57" s="262"/>
      <c r="P57" s="263"/>
      <c r="Q57" s="263"/>
      <c r="R57" s="263"/>
      <c r="S57" s="264"/>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6"/>
      <c r="BC57" s="227"/>
      <c r="BD57" s="228"/>
      <c r="BE57" s="229"/>
      <c r="BF57" s="238"/>
      <c r="BG57" s="239"/>
      <c r="BH57" s="239"/>
      <c r="BI57" s="239"/>
      <c r="BJ57" s="240"/>
    </row>
    <row r="58" spans="2:62" ht="20.25" customHeight="1">
      <c r="B58" s="310"/>
      <c r="C58" s="171"/>
      <c r="D58" s="172"/>
      <c r="E58" s="130"/>
      <c r="F58" s="131">
        <f>C57</f>
        <v>0</v>
      </c>
      <c r="G58" s="130"/>
      <c r="H58" s="131">
        <f>I57</f>
        <v>0</v>
      </c>
      <c r="I58" s="232"/>
      <c r="J58" s="233"/>
      <c r="K58" s="236"/>
      <c r="L58" s="237"/>
      <c r="M58" s="237"/>
      <c r="N58" s="172"/>
      <c r="O58" s="262"/>
      <c r="P58" s="263"/>
      <c r="Q58" s="263"/>
      <c r="R58" s="263"/>
      <c r="S58" s="264"/>
      <c r="T58" s="148" t="s">
        <v>180</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44" t="str">
        <f>IF($BE$3="４週",SUM(W58:AX58),IF($BE$3="暦月",SUM(W58:BA58),""))</f>
        <v/>
      </c>
      <c r="BC58" s="245"/>
      <c r="BD58" s="246" t="str">
        <f>IF($BE$3="４週",BB58/4,IF($BE$3="暦月",(BB58/($BE$8/7)),""))</f>
        <v/>
      </c>
      <c r="BE58" s="245"/>
      <c r="BF58" s="241"/>
      <c r="BG58" s="242"/>
      <c r="BH58" s="242"/>
      <c r="BI58" s="242"/>
      <c r="BJ58" s="243"/>
    </row>
    <row r="59" spans="2:62" ht="20.25" customHeight="1">
      <c r="B59" s="309">
        <f>B57+1</f>
        <v>23</v>
      </c>
      <c r="C59" s="173"/>
      <c r="D59" s="174"/>
      <c r="E59" s="130"/>
      <c r="F59" s="131"/>
      <c r="G59" s="130"/>
      <c r="H59" s="131"/>
      <c r="I59" s="230"/>
      <c r="J59" s="231"/>
      <c r="K59" s="234"/>
      <c r="L59" s="235"/>
      <c r="M59" s="235"/>
      <c r="N59" s="174"/>
      <c r="O59" s="262"/>
      <c r="P59" s="263"/>
      <c r="Q59" s="263"/>
      <c r="R59" s="263"/>
      <c r="S59" s="264"/>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6"/>
      <c r="BC59" s="227"/>
      <c r="BD59" s="228"/>
      <c r="BE59" s="229"/>
      <c r="BF59" s="238"/>
      <c r="BG59" s="239"/>
      <c r="BH59" s="239"/>
      <c r="BI59" s="239"/>
      <c r="BJ59" s="240"/>
    </row>
    <row r="60" spans="2:62" ht="20.25" customHeight="1">
      <c r="B60" s="310"/>
      <c r="C60" s="171"/>
      <c r="D60" s="172"/>
      <c r="E60" s="130"/>
      <c r="F60" s="131">
        <f>C59</f>
        <v>0</v>
      </c>
      <c r="G60" s="130"/>
      <c r="H60" s="131">
        <f>I59</f>
        <v>0</v>
      </c>
      <c r="I60" s="232"/>
      <c r="J60" s="233"/>
      <c r="K60" s="236"/>
      <c r="L60" s="237"/>
      <c r="M60" s="237"/>
      <c r="N60" s="172"/>
      <c r="O60" s="262"/>
      <c r="P60" s="263"/>
      <c r="Q60" s="263"/>
      <c r="R60" s="263"/>
      <c r="S60" s="264"/>
      <c r="T60" s="148" t="s">
        <v>180</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44" t="str">
        <f>IF($BE$3="４週",SUM(W60:AX60),IF($BE$3="暦月",SUM(W60:BA60),""))</f>
        <v/>
      </c>
      <c r="BC60" s="245"/>
      <c r="BD60" s="246" t="str">
        <f>IF($BE$3="４週",BB60/4,IF($BE$3="暦月",(BB60/($BE$8/7)),""))</f>
        <v/>
      </c>
      <c r="BE60" s="245"/>
      <c r="BF60" s="241"/>
      <c r="BG60" s="242"/>
      <c r="BH60" s="242"/>
      <c r="BI60" s="242"/>
      <c r="BJ60" s="243"/>
    </row>
    <row r="61" spans="2:62" ht="20.25" customHeight="1">
      <c r="B61" s="309">
        <f t="shared" ref="B61" si="1">B59+1</f>
        <v>24</v>
      </c>
      <c r="C61" s="173"/>
      <c r="D61" s="174"/>
      <c r="E61" s="130"/>
      <c r="F61" s="131"/>
      <c r="G61" s="130"/>
      <c r="H61" s="131"/>
      <c r="I61" s="230"/>
      <c r="J61" s="231"/>
      <c r="K61" s="234"/>
      <c r="L61" s="235"/>
      <c r="M61" s="235"/>
      <c r="N61" s="174"/>
      <c r="O61" s="262"/>
      <c r="P61" s="263"/>
      <c r="Q61" s="263"/>
      <c r="R61" s="263"/>
      <c r="S61" s="264"/>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6"/>
      <c r="BC61" s="227"/>
      <c r="BD61" s="228"/>
      <c r="BE61" s="229"/>
      <c r="BF61" s="238"/>
      <c r="BG61" s="239"/>
      <c r="BH61" s="239"/>
      <c r="BI61" s="239"/>
      <c r="BJ61" s="240"/>
    </row>
    <row r="62" spans="2:62" ht="20.25" customHeight="1">
      <c r="B62" s="310"/>
      <c r="C62" s="171"/>
      <c r="D62" s="172"/>
      <c r="E62" s="130"/>
      <c r="F62" s="131">
        <f>C61</f>
        <v>0</v>
      </c>
      <c r="G62" s="130"/>
      <c r="H62" s="131">
        <f>I61</f>
        <v>0</v>
      </c>
      <c r="I62" s="232"/>
      <c r="J62" s="233"/>
      <c r="K62" s="236"/>
      <c r="L62" s="237"/>
      <c r="M62" s="237"/>
      <c r="N62" s="172"/>
      <c r="O62" s="262"/>
      <c r="P62" s="263"/>
      <c r="Q62" s="263"/>
      <c r="R62" s="263"/>
      <c r="S62" s="264"/>
      <c r="T62" s="148" t="s">
        <v>180</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44" t="str">
        <f>IF($BE$3="４週",SUM(W62:AX62),IF($BE$3="暦月",SUM(W62:BA62),""))</f>
        <v/>
      </c>
      <c r="BC62" s="245"/>
      <c r="BD62" s="246" t="str">
        <f>IF($BE$3="４週",BB62/4,IF($BE$3="暦月",(BB62/($BE$8/7)),""))</f>
        <v/>
      </c>
      <c r="BE62" s="245"/>
      <c r="BF62" s="241"/>
      <c r="BG62" s="242"/>
      <c r="BH62" s="242"/>
      <c r="BI62" s="242"/>
      <c r="BJ62" s="243"/>
    </row>
    <row r="63" spans="2:62" ht="20.25" customHeight="1">
      <c r="B63" s="309">
        <f>B61+1</f>
        <v>25</v>
      </c>
      <c r="C63" s="173"/>
      <c r="D63" s="174"/>
      <c r="E63" s="132"/>
      <c r="F63" s="133"/>
      <c r="G63" s="132"/>
      <c r="H63" s="133"/>
      <c r="I63" s="230"/>
      <c r="J63" s="231"/>
      <c r="K63" s="234"/>
      <c r="L63" s="235"/>
      <c r="M63" s="235"/>
      <c r="N63" s="174"/>
      <c r="O63" s="262"/>
      <c r="P63" s="263"/>
      <c r="Q63" s="263"/>
      <c r="R63" s="263"/>
      <c r="S63" s="264"/>
      <c r="T63" s="95" t="s">
        <v>18</v>
      </c>
      <c r="U63" s="96"/>
      <c r="V63" s="97"/>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6"/>
      <c r="BC63" s="227"/>
      <c r="BD63" s="228"/>
      <c r="BE63" s="229"/>
      <c r="BF63" s="238"/>
      <c r="BG63" s="239"/>
      <c r="BH63" s="239"/>
      <c r="BI63" s="239"/>
      <c r="BJ63" s="240"/>
    </row>
    <row r="64" spans="2:62" ht="20.25" customHeight="1">
      <c r="B64" s="310"/>
      <c r="C64" s="171"/>
      <c r="D64" s="172"/>
      <c r="E64" s="130"/>
      <c r="F64" s="131">
        <f>C63</f>
        <v>0</v>
      </c>
      <c r="G64" s="130"/>
      <c r="H64" s="131">
        <f>I63</f>
        <v>0</v>
      </c>
      <c r="I64" s="232"/>
      <c r="J64" s="233"/>
      <c r="K64" s="236"/>
      <c r="L64" s="237"/>
      <c r="M64" s="237"/>
      <c r="N64" s="172"/>
      <c r="O64" s="262"/>
      <c r="P64" s="263"/>
      <c r="Q64" s="263"/>
      <c r="R64" s="263"/>
      <c r="S64" s="264"/>
      <c r="T64" s="92" t="s">
        <v>180</v>
      </c>
      <c r="U64" s="93"/>
      <c r="V64" s="94"/>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44" t="str">
        <f>IF($BE$3="４週",SUM(W64:AX64),IF($BE$3="暦月",SUM(W64:BA64),""))</f>
        <v/>
      </c>
      <c r="BC64" s="245"/>
      <c r="BD64" s="246" t="str">
        <f>IF($BE$3="４週",BB64/4,IF($BE$3="暦月",(BB64/($BE$8/7)),""))</f>
        <v/>
      </c>
      <c r="BE64" s="245"/>
      <c r="BF64" s="241"/>
      <c r="BG64" s="242"/>
      <c r="BH64" s="242"/>
      <c r="BI64" s="242"/>
      <c r="BJ64" s="243"/>
    </row>
    <row r="65" spans="2:62" ht="20.25" customHeight="1">
      <c r="B65" s="309">
        <f>B63+1</f>
        <v>26</v>
      </c>
      <c r="C65" s="173"/>
      <c r="D65" s="174"/>
      <c r="E65" s="130"/>
      <c r="F65" s="131"/>
      <c r="G65" s="130"/>
      <c r="H65" s="131"/>
      <c r="I65" s="230"/>
      <c r="J65" s="231"/>
      <c r="K65" s="234"/>
      <c r="L65" s="235"/>
      <c r="M65" s="235"/>
      <c r="N65" s="174"/>
      <c r="O65" s="262"/>
      <c r="P65" s="263"/>
      <c r="Q65" s="263"/>
      <c r="R65" s="263"/>
      <c r="S65" s="264"/>
      <c r="T65" s="95" t="s">
        <v>18</v>
      </c>
      <c r="U65" s="96"/>
      <c r="V65" s="97"/>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6"/>
      <c r="BC65" s="227"/>
      <c r="BD65" s="228"/>
      <c r="BE65" s="229"/>
      <c r="BF65" s="238"/>
      <c r="BG65" s="239"/>
      <c r="BH65" s="239"/>
      <c r="BI65" s="239"/>
      <c r="BJ65" s="240"/>
    </row>
    <row r="66" spans="2:62" ht="20.25" customHeight="1">
      <c r="B66" s="310"/>
      <c r="C66" s="171"/>
      <c r="D66" s="172"/>
      <c r="E66" s="130"/>
      <c r="F66" s="131">
        <f>C65</f>
        <v>0</v>
      </c>
      <c r="G66" s="130"/>
      <c r="H66" s="131">
        <f>I65</f>
        <v>0</v>
      </c>
      <c r="I66" s="232"/>
      <c r="J66" s="233"/>
      <c r="K66" s="236"/>
      <c r="L66" s="237"/>
      <c r="M66" s="237"/>
      <c r="N66" s="172"/>
      <c r="O66" s="262"/>
      <c r="P66" s="263"/>
      <c r="Q66" s="263"/>
      <c r="R66" s="263"/>
      <c r="S66" s="264"/>
      <c r="T66" s="92" t="s">
        <v>180</v>
      </c>
      <c r="U66" s="93"/>
      <c r="V66" s="94"/>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44" t="str">
        <f>IF($BE$3="４週",SUM(W66:AX66),IF($BE$3="暦月",SUM(W66:BA66),""))</f>
        <v/>
      </c>
      <c r="BC66" s="245"/>
      <c r="BD66" s="246" t="str">
        <f>IF($BE$3="４週",BB66/4,IF($BE$3="暦月",(BB66/($BE$8/7)),""))</f>
        <v/>
      </c>
      <c r="BE66" s="245"/>
      <c r="BF66" s="241"/>
      <c r="BG66" s="242"/>
      <c r="BH66" s="242"/>
      <c r="BI66" s="242"/>
      <c r="BJ66" s="243"/>
    </row>
    <row r="67" spans="2:62" ht="20.25" customHeight="1">
      <c r="B67" s="309">
        <f>B65+1</f>
        <v>27</v>
      </c>
      <c r="C67" s="173"/>
      <c r="D67" s="174"/>
      <c r="E67" s="130"/>
      <c r="F67" s="131"/>
      <c r="G67" s="130"/>
      <c r="H67" s="131"/>
      <c r="I67" s="230"/>
      <c r="J67" s="231"/>
      <c r="K67" s="234"/>
      <c r="L67" s="235"/>
      <c r="M67" s="235"/>
      <c r="N67" s="174"/>
      <c r="O67" s="262"/>
      <c r="P67" s="263"/>
      <c r="Q67" s="263"/>
      <c r="R67" s="263"/>
      <c r="S67" s="264"/>
      <c r="T67" s="95" t="s">
        <v>18</v>
      </c>
      <c r="U67" s="96"/>
      <c r="V67" s="97"/>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6"/>
      <c r="BC67" s="227"/>
      <c r="BD67" s="228"/>
      <c r="BE67" s="229"/>
      <c r="BF67" s="238"/>
      <c r="BG67" s="239"/>
      <c r="BH67" s="239"/>
      <c r="BI67" s="239"/>
      <c r="BJ67" s="240"/>
    </row>
    <row r="68" spans="2:62" ht="20.25" customHeight="1">
      <c r="B68" s="310"/>
      <c r="C68" s="171"/>
      <c r="D68" s="172"/>
      <c r="E68" s="130"/>
      <c r="F68" s="131">
        <f>C67</f>
        <v>0</v>
      </c>
      <c r="G68" s="130"/>
      <c r="H68" s="131">
        <f>I67</f>
        <v>0</v>
      </c>
      <c r="I68" s="232"/>
      <c r="J68" s="233"/>
      <c r="K68" s="236"/>
      <c r="L68" s="237"/>
      <c r="M68" s="237"/>
      <c r="N68" s="172"/>
      <c r="O68" s="262"/>
      <c r="P68" s="263"/>
      <c r="Q68" s="263"/>
      <c r="R68" s="263"/>
      <c r="S68" s="264"/>
      <c r="T68" s="92" t="s">
        <v>180</v>
      </c>
      <c r="U68" s="93"/>
      <c r="V68" s="94"/>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44" t="str">
        <f>IF($BE$3="４週",SUM(W68:AX68),IF($BE$3="暦月",SUM(W68:BA68),""))</f>
        <v/>
      </c>
      <c r="BC68" s="245"/>
      <c r="BD68" s="246" t="str">
        <f>IF($BE$3="４週",BB68/4,IF($BE$3="暦月",(BB68/($BE$8/7)),""))</f>
        <v/>
      </c>
      <c r="BE68" s="245"/>
      <c r="BF68" s="241"/>
      <c r="BG68" s="242"/>
      <c r="BH68" s="242"/>
      <c r="BI68" s="242"/>
      <c r="BJ68" s="243"/>
    </row>
    <row r="69" spans="2:62" ht="20.25" customHeight="1">
      <c r="B69" s="309">
        <f>B67+1</f>
        <v>28</v>
      </c>
      <c r="C69" s="173"/>
      <c r="D69" s="174"/>
      <c r="E69" s="130"/>
      <c r="F69" s="131"/>
      <c r="G69" s="130"/>
      <c r="H69" s="131"/>
      <c r="I69" s="230"/>
      <c r="J69" s="231"/>
      <c r="K69" s="234"/>
      <c r="L69" s="235"/>
      <c r="M69" s="235"/>
      <c r="N69" s="174"/>
      <c r="O69" s="262"/>
      <c r="P69" s="263"/>
      <c r="Q69" s="263"/>
      <c r="R69" s="263"/>
      <c r="S69" s="264"/>
      <c r="T69" s="95" t="s">
        <v>18</v>
      </c>
      <c r="U69" s="96"/>
      <c r="V69" s="97"/>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6"/>
      <c r="BC69" s="227"/>
      <c r="BD69" s="228"/>
      <c r="BE69" s="229"/>
      <c r="BF69" s="238"/>
      <c r="BG69" s="239"/>
      <c r="BH69" s="239"/>
      <c r="BI69" s="239"/>
      <c r="BJ69" s="240"/>
    </row>
    <row r="70" spans="2:62" ht="20.25" customHeight="1">
      <c r="B70" s="310"/>
      <c r="C70" s="171"/>
      <c r="D70" s="172"/>
      <c r="E70" s="130"/>
      <c r="F70" s="131">
        <f>C69</f>
        <v>0</v>
      </c>
      <c r="G70" s="130"/>
      <c r="H70" s="131">
        <f>I69</f>
        <v>0</v>
      </c>
      <c r="I70" s="232"/>
      <c r="J70" s="233"/>
      <c r="K70" s="236"/>
      <c r="L70" s="237"/>
      <c r="M70" s="237"/>
      <c r="N70" s="172"/>
      <c r="O70" s="262"/>
      <c r="P70" s="263"/>
      <c r="Q70" s="263"/>
      <c r="R70" s="263"/>
      <c r="S70" s="264"/>
      <c r="T70" s="148" t="s">
        <v>180</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44" t="str">
        <f>IF($BE$3="４週",SUM(W70:AX70),IF($BE$3="暦月",SUM(W70:BA70),""))</f>
        <v/>
      </c>
      <c r="BC70" s="245"/>
      <c r="BD70" s="246" t="str">
        <f>IF($BE$3="４週",BB70/4,IF($BE$3="暦月",(BB70/($BE$8/7)),""))</f>
        <v/>
      </c>
      <c r="BE70" s="245"/>
      <c r="BF70" s="241"/>
      <c r="BG70" s="242"/>
      <c r="BH70" s="242"/>
      <c r="BI70" s="242"/>
      <c r="BJ70" s="243"/>
    </row>
    <row r="71" spans="2:62" ht="20.25" customHeight="1">
      <c r="B71" s="309">
        <f>B69+1</f>
        <v>29</v>
      </c>
      <c r="C71" s="173"/>
      <c r="D71" s="174"/>
      <c r="E71" s="130"/>
      <c r="F71" s="131"/>
      <c r="G71" s="130"/>
      <c r="H71" s="131"/>
      <c r="I71" s="230"/>
      <c r="J71" s="231"/>
      <c r="K71" s="234"/>
      <c r="L71" s="235"/>
      <c r="M71" s="235"/>
      <c r="N71" s="174"/>
      <c r="O71" s="262"/>
      <c r="P71" s="263"/>
      <c r="Q71" s="263"/>
      <c r="R71" s="263"/>
      <c r="S71" s="264"/>
      <c r="T71" s="147" t="s">
        <v>18</v>
      </c>
      <c r="U71" s="166"/>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6"/>
      <c r="BC71" s="227"/>
      <c r="BD71" s="228"/>
      <c r="BE71" s="229"/>
      <c r="BF71" s="238"/>
      <c r="BG71" s="239"/>
      <c r="BH71" s="239"/>
      <c r="BI71" s="239"/>
      <c r="BJ71" s="240"/>
    </row>
    <row r="72" spans="2:62" ht="20.25" customHeight="1">
      <c r="B72" s="310"/>
      <c r="C72" s="302"/>
      <c r="D72" s="295"/>
      <c r="E72" s="158"/>
      <c r="F72" s="159">
        <f>C71</f>
        <v>0</v>
      </c>
      <c r="G72" s="158"/>
      <c r="H72" s="159">
        <f>I71</f>
        <v>0</v>
      </c>
      <c r="I72" s="291"/>
      <c r="J72" s="292"/>
      <c r="K72" s="293"/>
      <c r="L72" s="294"/>
      <c r="M72" s="294"/>
      <c r="N72" s="295"/>
      <c r="O72" s="262"/>
      <c r="P72" s="263"/>
      <c r="Q72" s="263"/>
      <c r="R72" s="263"/>
      <c r="S72" s="264"/>
      <c r="T72" s="148" t="s">
        <v>180</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99" t="str">
        <f>IF($BE$3="４週",SUM(W72:AX72),IF($BE$3="暦月",SUM(W72:BA72),""))</f>
        <v/>
      </c>
      <c r="BC72" s="300"/>
      <c r="BD72" s="301" t="str">
        <f>IF($BE$3="４週",BB72/4,IF($BE$3="暦月",(BB72/($BE$8/7)),""))</f>
        <v/>
      </c>
      <c r="BE72" s="300"/>
      <c r="BF72" s="296"/>
      <c r="BG72" s="297"/>
      <c r="BH72" s="297"/>
      <c r="BI72" s="297"/>
      <c r="BJ72" s="298"/>
    </row>
    <row r="73" spans="2:62" ht="20.25" customHeight="1">
      <c r="B73" s="311">
        <f>B71+1</f>
        <v>30</v>
      </c>
      <c r="C73" s="171"/>
      <c r="D73" s="172"/>
      <c r="E73" s="130"/>
      <c r="F73" s="131"/>
      <c r="G73" s="130"/>
      <c r="H73" s="131"/>
      <c r="I73" s="232"/>
      <c r="J73" s="233"/>
      <c r="K73" s="236"/>
      <c r="L73" s="316"/>
      <c r="M73" s="316"/>
      <c r="N73" s="172"/>
      <c r="O73" s="303"/>
      <c r="P73" s="304"/>
      <c r="Q73" s="304"/>
      <c r="R73" s="304"/>
      <c r="S73" s="305"/>
      <c r="T73" s="147" t="s">
        <v>18</v>
      </c>
      <c r="U73" s="166"/>
      <c r="V73" s="98"/>
      <c r="W73" s="162"/>
      <c r="X73" s="163"/>
      <c r="Y73" s="163"/>
      <c r="Z73" s="163"/>
      <c r="AA73" s="163"/>
      <c r="AB73" s="163"/>
      <c r="AC73" s="164"/>
      <c r="AD73" s="162"/>
      <c r="AE73" s="163"/>
      <c r="AF73" s="163"/>
      <c r="AG73" s="163"/>
      <c r="AH73" s="163"/>
      <c r="AI73" s="163"/>
      <c r="AJ73" s="164"/>
      <c r="AK73" s="162"/>
      <c r="AL73" s="163"/>
      <c r="AM73" s="163"/>
      <c r="AN73" s="163"/>
      <c r="AO73" s="163"/>
      <c r="AP73" s="163"/>
      <c r="AQ73" s="164"/>
      <c r="AR73" s="162"/>
      <c r="AS73" s="163"/>
      <c r="AT73" s="163"/>
      <c r="AU73" s="163"/>
      <c r="AV73" s="163"/>
      <c r="AW73" s="163"/>
      <c r="AX73" s="164"/>
      <c r="AY73" s="162"/>
      <c r="AZ73" s="163"/>
      <c r="BA73" s="165"/>
      <c r="BB73" s="317"/>
      <c r="BC73" s="318"/>
      <c r="BD73" s="319"/>
      <c r="BE73" s="320"/>
      <c r="BF73" s="241"/>
      <c r="BG73" s="321"/>
      <c r="BH73" s="321"/>
      <c r="BI73" s="321"/>
      <c r="BJ73" s="243"/>
    </row>
    <row r="74" spans="2:62" ht="20.25" customHeight="1">
      <c r="B74" s="310"/>
      <c r="C74" s="171"/>
      <c r="D74" s="172"/>
      <c r="E74" s="130"/>
      <c r="F74" s="131">
        <f>C73</f>
        <v>0</v>
      </c>
      <c r="G74" s="130"/>
      <c r="H74" s="131">
        <f>I73</f>
        <v>0</v>
      </c>
      <c r="I74" s="232"/>
      <c r="J74" s="233"/>
      <c r="K74" s="236"/>
      <c r="L74" s="237"/>
      <c r="M74" s="237"/>
      <c r="N74" s="172"/>
      <c r="O74" s="262"/>
      <c r="P74" s="263"/>
      <c r="Q74" s="263"/>
      <c r="R74" s="263"/>
      <c r="S74" s="264"/>
      <c r="T74" s="92" t="s">
        <v>180</v>
      </c>
      <c r="U74" s="93"/>
      <c r="V74" s="94"/>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44" t="str">
        <f>IF($BE$3="４週",SUM(W74:AX74),IF($BE$3="暦月",SUM(W74:BA74),""))</f>
        <v/>
      </c>
      <c r="BC74" s="245"/>
      <c r="BD74" s="246" t="str">
        <f>IF($BE$3="４週",BB74/4,IF($BE$3="暦月",(BB74/($BE$8/7)),""))</f>
        <v/>
      </c>
      <c r="BE74" s="245"/>
      <c r="BF74" s="241"/>
      <c r="BG74" s="242"/>
      <c r="BH74" s="242"/>
      <c r="BI74" s="242"/>
      <c r="BJ74" s="243"/>
    </row>
    <row r="75" spans="2:62" ht="20.25" customHeight="1">
      <c r="B75" s="309">
        <f>B73+1</f>
        <v>31</v>
      </c>
      <c r="C75" s="173"/>
      <c r="D75" s="174"/>
      <c r="E75" s="130"/>
      <c r="F75" s="131"/>
      <c r="G75" s="130"/>
      <c r="H75" s="131"/>
      <c r="I75" s="230"/>
      <c r="J75" s="231"/>
      <c r="K75" s="234"/>
      <c r="L75" s="235"/>
      <c r="M75" s="235"/>
      <c r="N75" s="174"/>
      <c r="O75" s="262"/>
      <c r="P75" s="263"/>
      <c r="Q75" s="263"/>
      <c r="R75" s="263"/>
      <c r="S75" s="264"/>
      <c r="T75" s="95" t="s">
        <v>18</v>
      </c>
      <c r="U75" s="96"/>
      <c r="V75" s="97"/>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6"/>
      <c r="BC75" s="227"/>
      <c r="BD75" s="228"/>
      <c r="BE75" s="229"/>
      <c r="BF75" s="238"/>
      <c r="BG75" s="239"/>
      <c r="BH75" s="239"/>
      <c r="BI75" s="239"/>
      <c r="BJ75" s="240"/>
    </row>
    <row r="76" spans="2:62" ht="20.25" customHeight="1">
      <c r="B76" s="310"/>
      <c r="C76" s="171"/>
      <c r="D76" s="172"/>
      <c r="E76" s="130"/>
      <c r="F76" s="131">
        <f>C75</f>
        <v>0</v>
      </c>
      <c r="G76" s="130"/>
      <c r="H76" s="131">
        <f>I75</f>
        <v>0</v>
      </c>
      <c r="I76" s="232"/>
      <c r="J76" s="233"/>
      <c r="K76" s="236"/>
      <c r="L76" s="237"/>
      <c r="M76" s="237"/>
      <c r="N76" s="172"/>
      <c r="O76" s="262"/>
      <c r="P76" s="263"/>
      <c r="Q76" s="263"/>
      <c r="R76" s="263"/>
      <c r="S76" s="264"/>
      <c r="T76" s="92" t="s">
        <v>180</v>
      </c>
      <c r="U76" s="93"/>
      <c r="V76" s="94"/>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44" t="str">
        <f>IF($BE$3="４週",SUM(W76:AX76),IF($BE$3="暦月",SUM(W76:BA76),""))</f>
        <v/>
      </c>
      <c r="BC76" s="245"/>
      <c r="BD76" s="246" t="str">
        <f>IF($BE$3="４週",BB76/4,IF($BE$3="暦月",(BB76/($BE$8/7)),""))</f>
        <v/>
      </c>
      <c r="BE76" s="245"/>
      <c r="BF76" s="241"/>
      <c r="BG76" s="242"/>
      <c r="BH76" s="242"/>
      <c r="BI76" s="242"/>
      <c r="BJ76" s="243"/>
    </row>
    <row r="77" spans="2:62" ht="20.25" customHeight="1">
      <c r="B77" s="309">
        <f>B75+1</f>
        <v>32</v>
      </c>
      <c r="C77" s="173"/>
      <c r="D77" s="174"/>
      <c r="E77" s="130"/>
      <c r="F77" s="131"/>
      <c r="G77" s="130"/>
      <c r="H77" s="131"/>
      <c r="I77" s="230"/>
      <c r="J77" s="231"/>
      <c r="K77" s="234"/>
      <c r="L77" s="235"/>
      <c r="M77" s="235"/>
      <c r="N77" s="174"/>
      <c r="O77" s="262"/>
      <c r="P77" s="263"/>
      <c r="Q77" s="263"/>
      <c r="R77" s="263"/>
      <c r="S77" s="264"/>
      <c r="T77" s="95" t="s">
        <v>18</v>
      </c>
      <c r="U77" s="96"/>
      <c r="V77" s="97"/>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6"/>
      <c r="BC77" s="227"/>
      <c r="BD77" s="228"/>
      <c r="BE77" s="229"/>
      <c r="BF77" s="238"/>
      <c r="BG77" s="239"/>
      <c r="BH77" s="239"/>
      <c r="BI77" s="239"/>
      <c r="BJ77" s="240"/>
    </row>
    <row r="78" spans="2:62" ht="20.25" customHeight="1">
      <c r="B78" s="310"/>
      <c r="C78" s="171"/>
      <c r="D78" s="172"/>
      <c r="E78" s="130"/>
      <c r="F78" s="131">
        <f>C77</f>
        <v>0</v>
      </c>
      <c r="G78" s="130"/>
      <c r="H78" s="131">
        <f>I77</f>
        <v>0</v>
      </c>
      <c r="I78" s="232"/>
      <c r="J78" s="233"/>
      <c r="K78" s="236"/>
      <c r="L78" s="237"/>
      <c r="M78" s="237"/>
      <c r="N78" s="172"/>
      <c r="O78" s="262"/>
      <c r="P78" s="263"/>
      <c r="Q78" s="263"/>
      <c r="R78" s="263"/>
      <c r="S78" s="264"/>
      <c r="T78" s="148" t="s">
        <v>180</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44" t="str">
        <f>IF($BE$3="４週",SUM(W78:AX78),IF($BE$3="暦月",SUM(W78:BA78),""))</f>
        <v/>
      </c>
      <c r="BC78" s="245"/>
      <c r="BD78" s="246" t="str">
        <f>IF($BE$3="４週",BB78/4,IF($BE$3="暦月",(BB78/($BE$8/7)),""))</f>
        <v/>
      </c>
      <c r="BE78" s="245"/>
      <c r="BF78" s="241"/>
      <c r="BG78" s="242"/>
      <c r="BH78" s="242"/>
      <c r="BI78" s="242"/>
      <c r="BJ78" s="243"/>
    </row>
    <row r="79" spans="2:62" ht="20.25" customHeight="1">
      <c r="B79" s="309">
        <f>B77+1</f>
        <v>33</v>
      </c>
      <c r="C79" s="173"/>
      <c r="D79" s="174"/>
      <c r="E79" s="130"/>
      <c r="F79" s="131"/>
      <c r="G79" s="130"/>
      <c r="H79" s="131"/>
      <c r="I79" s="230"/>
      <c r="J79" s="231"/>
      <c r="K79" s="234"/>
      <c r="L79" s="235"/>
      <c r="M79" s="235"/>
      <c r="N79" s="174"/>
      <c r="O79" s="262"/>
      <c r="P79" s="263"/>
      <c r="Q79" s="263"/>
      <c r="R79" s="263"/>
      <c r="S79" s="264"/>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6"/>
      <c r="BC79" s="227"/>
      <c r="BD79" s="228"/>
      <c r="BE79" s="229"/>
      <c r="BF79" s="238"/>
      <c r="BG79" s="239"/>
      <c r="BH79" s="239"/>
      <c r="BI79" s="239"/>
      <c r="BJ79" s="240"/>
    </row>
    <row r="80" spans="2:62" ht="20.25" customHeight="1">
      <c r="B80" s="310"/>
      <c r="C80" s="171"/>
      <c r="D80" s="172"/>
      <c r="E80" s="130"/>
      <c r="F80" s="131">
        <f>C79</f>
        <v>0</v>
      </c>
      <c r="G80" s="130"/>
      <c r="H80" s="131">
        <f>I79</f>
        <v>0</v>
      </c>
      <c r="I80" s="232"/>
      <c r="J80" s="233"/>
      <c r="K80" s="236"/>
      <c r="L80" s="237"/>
      <c r="M80" s="237"/>
      <c r="N80" s="172"/>
      <c r="O80" s="262"/>
      <c r="P80" s="263"/>
      <c r="Q80" s="263"/>
      <c r="R80" s="263"/>
      <c r="S80" s="264"/>
      <c r="T80" s="148" t="s">
        <v>180</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44" t="str">
        <f>IF($BE$3="４週",SUM(W80:AX80),IF($BE$3="暦月",SUM(W80:BA80),""))</f>
        <v/>
      </c>
      <c r="BC80" s="245"/>
      <c r="BD80" s="246" t="str">
        <f>IF($BE$3="４週",BB80/4,IF($BE$3="暦月",(BB80/($BE$8/7)),""))</f>
        <v/>
      </c>
      <c r="BE80" s="245"/>
      <c r="BF80" s="241"/>
      <c r="BG80" s="242"/>
      <c r="BH80" s="242"/>
      <c r="BI80" s="242"/>
      <c r="BJ80" s="243"/>
    </row>
    <row r="81" spans="2:62" ht="20.25" customHeight="1">
      <c r="B81" s="309">
        <f>B79+1</f>
        <v>34</v>
      </c>
      <c r="C81" s="173"/>
      <c r="D81" s="174"/>
      <c r="E81" s="130"/>
      <c r="F81" s="131"/>
      <c r="G81" s="130"/>
      <c r="H81" s="131"/>
      <c r="I81" s="230"/>
      <c r="J81" s="231"/>
      <c r="K81" s="234"/>
      <c r="L81" s="235"/>
      <c r="M81" s="235"/>
      <c r="N81" s="174"/>
      <c r="O81" s="262"/>
      <c r="P81" s="263"/>
      <c r="Q81" s="263"/>
      <c r="R81" s="263"/>
      <c r="S81" s="264"/>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6"/>
      <c r="BC81" s="227"/>
      <c r="BD81" s="228"/>
      <c r="BE81" s="229"/>
      <c r="BF81" s="238"/>
      <c r="BG81" s="239"/>
      <c r="BH81" s="239"/>
      <c r="BI81" s="239"/>
      <c r="BJ81" s="240"/>
    </row>
    <row r="82" spans="2:62" ht="20.25" customHeight="1">
      <c r="B82" s="310"/>
      <c r="C82" s="171"/>
      <c r="D82" s="172"/>
      <c r="E82" s="130"/>
      <c r="F82" s="131">
        <f>C81</f>
        <v>0</v>
      </c>
      <c r="G82" s="130"/>
      <c r="H82" s="131">
        <f>I81</f>
        <v>0</v>
      </c>
      <c r="I82" s="232"/>
      <c r="J82" s="233"/>
      <c r="K82" s="236"/>
      <c r="L82" s="237"/>
      <c r="M82" s="237"/>
      <c r="N82" s="172"/>
      <c r="O82" s="262"/>
      <c r="P82" s="263"/>
      <c r="Q82" s="263"/>
      <c r="R82" s="263"/>
      <c r="S82" s="264"/>
      <c r="T82" s="148" t="s">
        <v>180</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44" t="str">
        <f>IF($BE$3="４週",SUM(W82:AX82),IF($BE$3="暦月",SUM(W82:BA82),""))</f>
        <v/>
      </c>
      <c r="BC82" s="245"/>
      <c r="BD82" s="246" t="str">
        <f>IF($BE$3="４週",BB82/4,IF($BE$3="暦月",(BB82/($BE$8/7)),""))</f>
        <v/>
      </c>
      <c r="BE82" s="245"/>
      <c r="BF82" s="241"/>
      <c r="BG82" s="242"/>
      <c r="BH82" s="242"/>
      <c r="BI82" s="242"/>
      <c r="BJ82" s="243"/>
    </row>
    <row r="83" spans="2:62" ht="20.25" customHeight="1">
      <c r="B83" s="309">
        <f>B81+1</f>
        <v>35</v>
      </c>
      <c r="C83" s="173"/>
      <c r="D83" s="174"/>
      <c r="E83" s="130"/>
      <c r="F83" s="131"/>
      <c r="G83" s="130"/>
      <c r="H83" s="131"/>
      <c r="I83" s="230"/>
      <c r="J83" s="231"/>
      <c r="K83" s="234"/>
      <c r="L83" s="235"/>
      <c r="M83" s="235"/>
      <c r="N83" s="174"/>
      <c r="O83" s="262"/>
      <c r="P83" s="263"/>
      <c r="Q83" s="263"/>
      <c r="R83" s="263"/>
      <c r="S83" s="264"/>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6"/>
      <c r="BC83" s="227"/>
      <c r="BD83" s="228"/>
      <c r="BE83" s="229"/>
      <c r="BF83" s="238"/>
      <c r="BG83" s="239"/>
      <c r="BH83" s="239"/>
      <c r="BI83" s="239"/>
      <c r="BJ83" s="240"/>
    </row>
    <row r="84" spans="2:62" ht="20.25" customHeight="1">
      <c r="B84" s="310"/>
      <c r="C84" s="171"/>
      <c r="D84" s="172"/>
      <c r="E84" s="130"/>
      <c r="F84" s="131">
        <f>C83</f>
        <v>0</v>
      </c>
      <c r="G84" s="130"/>
      <c r="H84" s="131">
        <f>I83</f>
        <v>0</v>
      </c>
      <c r="I84" s="232"/>
      <c r="J84" s="233"/>
      <c r="K84" s="236"/>
      <c r="L84" s="237"/>
      <c r="M84" s="237"/>
      <c r="N84" s="172"/>
      <c r="O84" s="262"/>
      <c r="P84" s="263"/>
      <c r="Q84" s="263"/>
      <c r="R84" s="263"/>
      <c r="S84" s="264"/>
      <c r="T84" s="148" t="s">
        <v>180</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44" t="str">
        <f>IF($BE$3="４週",SUM(W84:AX84),IF($BE$3="暦月",SUM(W84:BA84),""))</f>
        <v/>
      </c>
      <c r="BC84" s="245"/>
      <c r="BD84" s="246" t="str">
        <f>IF($BE$3="４週",BB84/4,IF($BE$3="暦月",(BB84/($BE$8/7)),""))</f>
        <v/>
      </c>
      <c r="BE84" s="245"/>
      <c r="BF84" s="241"/>
      <c r="BG84" s="242"/>
      <c r="BH84" s="242"/>
      <c r="BI84" s="242"/>
      <c r="BJ84" s="243"/>
    </row>
    <row r="85" spans="2:62" ht="20.25" customHeight="1">
      <c r="B85" s="309">
        <f>B83+1</f>
        <v>36</v>
      </c>
      <c r="C85" s="173"/>
      <c r="D85" s="174"/>
      <c r="E85" s="130"/>
      <c r="F85" s="131"/>
      <c r="G85" s="130"/>
      <c r="H85" s="131"/>
      <c r="I85" s="230"/>
      <c r="J85" s="231"/>
      <c r="K85" s="234"/>
      <c r="L85" s="235"/>
      <c r="M85" s="235"/>
      <c r="N85" s="174"/>
      <c r="O85" s="262"/>
      <c r="P85" s="263"/>
      <c r="Q85" s="263"/>
      <c r="R85" s="263"/>
      <c r="S85" s="264"/>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6"/>
      <c r="BC85" s="227"/>
      <c r="BD85" s="228"/>
      <c r="BE85" s="229"/>
      <c r="BF85" s="238"/>
      <c r="BG85" s="239"/>
      <c r="BH85" s="239"/>
      <c r="BI85" s="239"/>
      <c r="BJ85" s="240"/>
    </row>
    <row r="86" spans="2:62" ht="20.25" customHeight="1">
      <c r="B86" s="310"/>
      <c r="C86" s="171"/>
      <c r="D86" s="172"/>
      <c r="E86" s="130"/>
      <c r="F86" s="131">
        <f>C85</f>
        <v>0</v>
      </c>
      <c r="G86" s="130"/>
      <c r="H86" s="131">
        <f>I85</f>
        <v>0</v>
      </c>
      <c r="I86" s="232"/>
      <c r="J86" s="233"/>
      <c r="K86" s="236"/>
      <c r="L86" s="237"/>
      <c r="M86" s="237"/>
      <c r="N86" s="172"/>
      <c r="O86" s="262"/>
      <c r="P86" s="263"/>
      <c r="Q86" s="263"/>
      <c r="R86" s="263"/>
      <c r="S86" s="264"/>
      <c r="T86" s="148" t="s">
        <v>180</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44" t="str">
        <f>IF($BE$3="４週",SUM(W86:AX86),IF($BE$3="暦月",SUM(W86:BA86),""))</f>
        <v/>
      </c>
      <c r="BC86" s="245"/>
      <c r="BD86" s="246" t="str">
        <f>IF($BE$3="４週",BB86/4,IF($BE$3="暦月",(BB86/($BE$8/7)),""))</f>
        <v/>
      </c>
      <c r="BE86" s="245"/>
      <c r="BF86" s="241"/>
      <c r="BG86" s="242"/>
      <c r="BH86" s="242"/>
      <c r="BI86" s="242"/>
      <c r="BJ86" s="243"/>
    </row>
    <row r="87" spans="2:62" ht="20.25" customHeight="1">
      <c r="B87" s="309">
        <f>B85+1</f>
        <v>37</v>
      </c>
      <c r="C87" s="173"/>
      <c r="D87" s="174"/>
      <c r="E87" s="130"/>
      <c r="F87" s="131"/>
      <c r="G87" s="130"/>
      <c r="H87" s="131"/>
      <c r="I87" s="230"/>
      <c r="J87" s="231"/>
      <c r="K87" s="234"/>
      <c r="L87" s="235"/>
      <c r="M87" s="235"/>
      <c r="N87" s="174"/>
      <c r="O87" s="262"/>
      <c r="P87" s="263"/>
      <c r="Q87" s="263"/>
      <c r="R87" s="263"/>
      <c r="S87" s="264"/>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6"/>
      <c r="BC87" s="227"/>
      <c r="BD87" s="228"/>
      <c r="BE87" s="229"/>
      <c r="BF87" s="238"/>
      <c r="BG87" s="239"/>
      <c r="BH87" s="239"/>
      <c r="BI87" s="239"/>
      <c r="BJ87" s="240"/>
    </row>
    <row r="88" spans="2:62" ht="20.25" customHeight="1">
      <c r="B88" s="310"/>
      <c r="C88" s="171"/>
      <c r="D88" s="172"/>
      <c r="E88" s="130"/>
      <c r="F88" s="131">
        <f>C87</f>
        <v>0</v>
      </c>
      <c r="G88" s="130"/>
      <c r="H88" s="131">
        <f>I87</f>
        <v>0</v>
      </c>
      <c r="I88" s="232"/>
      <c r="J88" s="233"/>
      <c r="K88" s="236"/>
      <c r="L88" s="237"/>
      <c r="M88" s="237"/>
      <c r="N88" s="172"/>
      <c r="O88" s="262"/>
      <c r="P88" s="263"/>
      <c r="Q88" s="263"/>
      <c r="R88" s="263"/>
      <c r="S88" s="264"/>
      <c r="T88" s="148" t="s">
        <v>180</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44" t="str">
        <f>IF($BE$3="４週",SUM(W88:AX88),IF($BE$3="暦月",SUM(W88:BA88),""))</f>
        <v/>
      </c>
      <c r="BC88" s="245"/>
      <c r="BD88" s="246" t="str">
        <f>IF($BE$3="４週",BB88/4,IF($BE$3="暦月",(BB88/($BE$8/7)),""))</f>
        <v/>
      </c>
      <c r="BE88" s="245"/>
      <c r="BF88" s="241"/>
      <c r="BG88" s="242"/>
      <c r="BH88" s="242"/>
      <c r="BI88" s="242"/>
      <c r="BJ88" s="243"/>
    </row>
    <row r="89" spans="2:62" ht="20.25" customHeight="1">
      <c r="B89" s="309">
        <f>B87+1</f>
        <v>38</v>
      </c>
      <c r="C89" s="173"/>
      <c r="D89" s="174"/>
      <c r="E89" s="130"/>
      <c r="F89" s="131"/>
      <c r="G89" s="130"/>
      <c r="H89" s="131"/>
      <c r="I89" s="230"/>
      <c r="J89" s="231"/>
      <c r="K89" s="234"/>
      <c r="L89" s="235"/>
      <c r="M89" s="235"/>
      <c r="N89" s="174"/>
      <c r="O89" s="262"/>
      <c r="P89" s="263"/>
      <c r="Q89" s="263"/>
      <c r="R89" s="263"/>
      <c r="S89" s="264"/>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6"/>
      <c r="BC89" s="227"/>
      <c r="BD89" s="228"/>
      <c r="BE89" s="229"/>
      <c r="BF89" s="238"/>
      <c r="BG89" s="239"/>
      <c r="BH89" s="239"/>
      <c r="BI89" s="239"/>
      <c r="BJ89" s="240"/>
    </row>
    <row r="90" spans="2:62" ht="20.25" customHeight="1">
      <c r="B90" s="310"/>
      <c r="C90" s="171"/>
      <c r="D90" s="172"/>
      <c r="E90" s="130"/>
      <c r="F90" s="131">
        <f>C89</f>
        <v>0</v>
      </c>
      <c r="G90" s="130"/>
      <c r="H90" s="131">
        <f>I89</f>
        <v>0</v>
      </c>
      <c r="I90" s="232"/>
      <c r="J90" s="233"/>
      <c r="K90" s="236"/>
      <c r="L90" s="237"/>
      <c r="M90" s="237"/>
      <c r="N90" s="172"/>
      <c r="O90" s="262"/>
      <c r="P90" s="263"/>
      <c r="Q90" s="263"/>
      <c r="R90" s="263"/>
      <c r="S90" s="264"/>
      <c r="T90" s="148" t="s">
        <v>180</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44" t="str">
        <f>IF($BE$3="４週",SUM(W90:AX90),IF($BE$3="暦月",SUM(W90:BA90),""))</f>
        <v/>
      </c>
      <c r="BC90" s="245"/>
      <c r="BD90" s="246" t="str">
        <f>IF($BE$3="４週",BB90/4,IF($BE$3="暦月",(BB90/($BE$8/7)),""))</f>
        <v/>
      </c>
      <c r="BE90" s="245"/>
      <c r="BF90" s="241"/>
      <c r="BG90" s="242"/>
      <c r="BH90" s="242"/>
      <c r="BI90" s="242"/>
      <c r="BJ90" s="243"/>
    </row>
    <row r="91" spans="2:62" ht="20.25" customHeight="1">
      <c r="B91" s="309">
        <f>B89+1</f>
        <v>39</v>
      </c>
      <c r="C91" s="173"/>
      <c r="D91" s="174"/>
      <c r="E91" s="130"/>
      <c r="F91" s="131"/>
      <c r="G91" s="130"/>
      <c r="H91" s="131"/>
      <c r="I91" s="230"/>
      <c r="J91" s="231"/>
      <c r="K91" s="234"/>
      <c r="L91" s="235"/>
      <c r="M91" s="235"/>
      <c r="N91" s="174"/>
      <c r="O91" s="262"/>
      <c r="P91" s="263"/>
      <c r="Q91" s="263"/>
      <c r="R91" s="263"/>
      <c r="S91" s="264"/>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6"/>
      <c r="BC91" s="227"/>
      <c r="BD91" s="228"/>
      <c r="BE91" s="229"/>
      <c r="BF91" s="238"/>
      <c r="BG91" s="239"/>
      <c r="BH91" s="239"/>
      <c r="BI91" s="239"/>
      <c r="BJ91" s="240"/>
    </row>
    <row r="92" spans="2:62" ht="20.25" customHeight="1">
      <c r="B92" s="310"/>
      <c r="C92" s="171"/>
      <c r="D92" s="172"/>
      <c r="E92" s="130"/>
      <c r="F92" s="131">
        <f>C91</f>
        <v>0</v>
      </c>
      <c r="G92" s="130"/>
      <c r="H92" s="131">
        <f>I91</f>
        <v>0</v>
      </c>
      <c r="I92" s="232"/>
      <c r="J92" s="233"/>
      <c r="K92" s="236"/>
      <c r="L92" s="237"/>
      <c r="M92" s="237"/>
      <c r="N92" s="172"/>
      <c r="O92" s="262"/>
      <c r="P92" s="263"/>
      <c r="Q92" s="263"/>
      <c r="R92" s="263"/>
      <c r="S92" s="264"/>
      <c r="T92" s="148" t="s">
        <v>180</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44" t="str">
        <f>IF($BE$3="４週",SUM(W92:AX92),IF($BE$3="暦月",SUM(W92:BA92),""))</f>
        <v/>
      </c>
      <c r="BC92" s="245"/>
      <c r="BD92" s="246" t="str">
        <f>IF($BE$3="４週",BB92/4,IF($BE$3="暦月",(BB92/($BE$8/7)),""))</f>
        <v/>
      </c>
      <c r="BE92" s="245"/>
      <c r="BF92" s="241"/>
      <c r="BG92" s="242"/>
      <c r="BH92" s="242"/>
      <c r="BI92" s="242"/>
      <c r="BJ92" s="243"/>
    </row>
    <row r="93" spans="2:62" ht="20.25" customHeight="1">
      <c r="B93" s="309">
        <f>B91+1</f>
        <v>40</v>
      </c>
      <c r="C93" s="173"/>
      <c r="D93" s="174"/>
      <c r="E93" s="130"/>
      <c r="F93" s="131"/>
      <c r="G93" s="130"/>
      <c r="H93" s="131"/>
      <c r="I93" s="230"/>
      <c r="J93" s="231"/>
      <c r="K93" s="234"/>
      <c r="L93" s="235"/>
      <c r="M93" s="235"/>
      <c r="N93" s="174"/>
      <c r="O93" s="262"/>
      <c r="P93" s="263"/>
      <c r="Q93" s="263"/>
      <c r="R93" s="263"/>
      <c r="S93" s="264"/>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6"/>
      <c r="BC93" s="227"/>
      <c r="BD93" s="228"/>
      <c r="BE93" s="229"/>
      <c r="BF93" s="238"/>
      <c r="BG93" s="239"/>
      <c r="BH93" s="239"/>
      <c r="BI93" s="239"/>
      <c r="BJ93" s="240"/>
    </row>
    <row r="94" spans="2:62" ht="20.25" customHeight="1">
      <c r="B94" s="310"/>
      <c r="C94" s="171"/>
      <c r="D94" s="172"/>
      <c r="E94" s="130"/>
      <c r="F94" s="131">
        <f>C93</f>
        <v>0</v>
      </c>
      <c r="G94" s="130"/>
      <c r="H94" s="131">
        <f>I93</f>
        <v>0</v>
      </c>
      <c r="I94" s="232"/>
      <c r="J94" s="233"/>
      <c r="K94" s="236"/>
      <c r="L94" s="237"/>
      <c r="M94" s="237"/>
      <c r="N94" s="172"/>
      <c r="O94" s="262"/>
      <c r="P94" s="263"/>
      <c r="Q94" s="263"/>
      <c r="R94" s="263"/>
      <c r="S94" s="264"/>
      <c r="T94" s="148" t="s">
        <v>180</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44" t="str">
        <f>IF($BE$3="４週",SUM(W94:AX94),IF($BE$3="暦月",SUM(W94:BA94),""))</f>
        <v/>
      </c>
      <c r="BC94" s="245"/>
      <c r="BD94" s="246" t="str">
        <f>IF($BE$3="４週",BB94/4,IF($BE$3="暦月",(BB94/($BE$8/7)),""))</f>
        <v/>
      </c>
      <c r="BE94" s="245"/>
      <c r="BF94" s="241"/>
      <c r="BG94" s="242"/>
      <c r="BH94" s="242"/>
      <c r="BI94" s="242"/>
      <c r="BJ94" s="243"/>
    </row>
    <row r="95" spans="2:62" ht="20.25" customHeight="1">
      <c r="B95" s="309">
        <f>B93+1</f>
        <v>41</v>
      </c>
      <c r="C95" s="173"/>
      <c r="D95" s="174"/>
      <c r="E95" s="130"/>
      <c r="F95" s="131"/>
      <c r="G95" s="130"/>
      <c r="H95" s="131"/>
      <c r="I95" s="230"/>
      <c r="J95" s="231"/>
      <c r="K95" s="234"/>
      <c r="L95" s="235"/>
      <c r="M95" s="235"/>
      <c r="N95" s="174"/>
      <c r="O95" s="262"/>
      <c r="P95" s="263"/>
      <c r="Q95" s="263"/>
      <c r="R95" s="263"/>
      <c r="S95" s="264"/>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6"/>
      <c r="BC95" s="227"/>
      <c r="BD95" s="228"/>
      <c r="BE95" s="229"/>
      <c r="BF95" s="238"/>
      <c r="BG95" s="239"/>
      <c r="BH95" s="239"/>
      <c r="BI95" s="239"/>
      <c r="BJ95" s="240"/>
    </row>
    <row r="96" spans="2:62" ht="20.25" customHeight="1">
      <c r="B96" s="310"/>
      <c r="C96" s="171"/>
      <c r="D96" s="172"/>
      <c r="E96" s="130"/>
      <c r="F96" s="131">
        <f>C95</f>
        <v>0</v>
      </c>
      <c r="G96" s="130"/>
      <c r="H96" s="131">
        <f>I95</f>
        <v>0</v>
      </c>
      <c r="I96" s="232"/>
      <c r="J96" s="233"/>
      <c r="K96" s="236"/>
      <c r="L96" s="237"/>
      <c r="M96" s="237"/>
      <c r="N96" s="172"/>
      <c r="O96" s="262"/>
      <c r="P96" s="263"/>
      <c r="Q96" s="263"/>
      <c r="R96" s="263"/>
      <c r="S96" s="264"/>
      <c r="T96" s="148" t="s">
        <v>180</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44" t="str">
        <f>IF($BE$3="４週",SUM(W96:AX96),IF($BE$3="暦月",SUM(W96:BA96),""))</f>
        <v/>
      </c>
      <c r="BC96" s="245"/>
      <c r="BD96" s="246" t="str">
        <f>IF($BE$3="４週",BB96/4,IF($BE$3="暦月",(BB96/($BE$8/7)),""))</f>
        <v/>
      </c>
      <c r="BE96" s="245"/>
      <c r="BF96" s="241"/>
      <c r="BG96" s="242"/>
      <c r="BH96" s="242"/>
      <c r="BI96" s="242"/>
      <c r="BJ96" s="243"/>
    </row>
    <row r="97" spans="2:62" ht="20.25" customHeight="1">
      <c r="B97" s="309">
        <f>B95+1</f>
        <v>42</v>
      </c>
      <c r="C97" s="173"/>
      <c r="D97" s="174"/>
      <c r="E97" s="132"/>
      <c r="F97" s="133"/>
      <c r="G97" s="132"/>
      <c r="H97" s="133"/>
      <c r="I97" s="230"/>
      <c r="J97" s="231"/>
      <c r="K97" s="234"/>
      <c r="L97" s="235"/>
      <c r="M97" s="235"/>
      <c r="N97" s="174"/>
      <c r="O97" s="262"/>
      <c r="P97" s="263"/>
      <c r="Q97" s="263"/>
      <c r="R97" s="263"/>
      <c r="S97" s="264"/>
      <c r="T97" s="95" t="s">
        <v>18</v>
      </c>
      <c r="U97" s="96"/>
      <c r="V97" s="97"/>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6"/>
      <c r="BC97" s="227"/>
      <c r="BD97" s="228"/>
      <c r="BE97" s="229"/>
      <c r="BF97" s="238"/>
      <c r="BG97" s="239"/>
      <c r="BH97" s="239"/>
      <c r="BI97" s="239"/>
      <c r="BJ97" s="240"/>
    </row>
    <row r="98" spans="2:62" ht="20.25" customHeight="1">
      <c r="B98" s="310"/>
      <c r="C98" s="171"/>
      <c r="D98" s="172"/>
      <c r="E98" s="130"/>
      <c r="F98" s="131">
        <f>C97</f>
        <v>0</v>
      </c>
      <c r="G98" s="130"/>
      <c r="H98" s="131">
        <f>I97</f>
        <v>0</v>
      </c>
      <c r="I98" s="232"/>
      <c r="J98" s="233"/>
      <c r="K98" s="236"/>
      <c r="L98" s="237"/>
      <c r="M98" s="237"/>
      <c r="N98" s="172"/>
      <c r="O98" s="262"/>
      <c r="P98" s="263"/>
      <c r="Q98" s="263"/>
      <c r="R98" s="263"/>
      <c r="S98" s="264"/>
      <c r="T98" s="148" t="s">
        <v>180</v>
      </c>
      <c r="U98" s="93"/>
      <c r="V98" s="94"/>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44" t="str">
        <f>IF($BE$3="４週",SUM(W98:AX98),IF($BE$3="暦月",SUM(W98:BA98),""))</f>
        <v/>
      </c>
      <c r="BC98" s="245"/>
      <c r="BD98" s="246" t="str">
        <f>IF($BE$3="４週",BB98/4,IF($BE$3="暦月",(BB98/($BE$8/7)),""))</f>
        <v/>
      </c>
      <c r="BE98" s="245"/>
      <c r="BF98" s="241"/>
      <c r="BG98" s="242"/>
      <c r="BH98" s="242"/>
      <c r="BI98" s="242"/>
      <c r="BJ98" s="243"/>
    </row>
    <row r="99" spans="2:62" ht="20.25" customHeight="1">
      <c r="B99" s="309">
        <f>B97+1</f>
        <v>43</v>
      </c>
      <c r="C99" s="173"/>
      <c r="D99" s="174"/>
      <c r="E99" s="132"/>
      <c r="F99" s="133"/>
      <c r="G99" s="132"/>
      <c r="H99" s="133"/>
      <c r="I99" s="230"/>
      <c r="J99" s="231"/>
      <c r="K99" s="234"/>
      <c r="L99" s="235"/>
      <c r="M99" s="235"/>
      <c r="N99" s="174"/>
      <c r="O99" s="262"/>
      <c r="P99" s="263"/>
      <c r="Q99" s="263"/>
      <c r="R99" s="263"/>
      <c r="S99" s="264"/>
      <c r="T99" s="95" t="s">
        <v>18</v>
      </c>
      <c r="U99" s="96"/>
      <c r="V99" s="97"/>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6"/>
      <c r="BC99" s="227"/>
      <c r="BD99" s="228"/>
      <c r="BE99" s="229"/>
      <c r="BF99" s="238"/>
      <c r="BG99" s="239"/>
      <c r="BH99" s="239"/>
      <c r="BI99" s="239"/>
      <c r="BJ99" s="240"/>
    </row>
    <row r="100" spans="2:62" ht="20.25" customHeight="1">
      <c r="B100" s="310"/>
      <c r="C100" s="302"/>
      <c r="D100" s="295"/>
      <c r="E100" s="158"/>
      <c r="F100" s="159">
        <f>C99</f>
        <v>0</v>
      </c>
      <c r="G100" s="158"/>
      <c r="H100" s="159">
        <f>I99</f>
        <v>0</v>
      </c>
      <c r="I100" s="291"/>
      <c r="J100" s="292"/>
      <c r="K100" s="293"/>
      <c r="L100" s="294"/>
      <c r="M100" s="294"/>
      <c r="N100" s="295"/>
      <c r="O100" s="262"/>
      <c r="P100" s="263"/>
      <c r="Q100" s="263"/>
      <c r="R100" s="263"/>
      <c r="S100" s="264"/>
      <c r="T100" s="148" t="s">
        <v>180</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9" t="str">
        <f>IF($BE$3="４週",SUM(W100:AX100),IF($BE$3="暦月",SUM(W100:BA100),""))</f>
        <v/>
      </c>
      <c r="BC100" s="300"/>
      <c r="BD100" s="301" t="str">
        <f>IF($BE$3="４週",BB100/4,IF($BE$3="暦月",(BB100/($BE$8/7)),""))</f>
        <v/>
      </c>
      <c r="BE100" s="300"/>
      <c r="BF100" s="296"/>
      <c r="BG100" s="297"/>
      <c r="BH100" s="297"/>
      <c r="BI100" s="297"/>
      <c r="BJ100" s="298"/>
    </row>
    <row r="101" spans="2:62" ht="20.25" customHeight="1">
      <c r="B101" s="311">
        <f>B99+1</f>
        <v>44</v>
      </c>
      <c r="C101" s="171"/>
      <c r="D101" s="172"/>
      <c r="E101" s="130"/>
      <c r="F101" s="131"/>
      <c r="G101" s="130"/>
      <c r="H101" s="131"/>
      <c r="I101" s="232"/>
      <c r="J101" s="233"/>
      <c r="K101" s="236"/>
      <c r="L101" s="316"/>
      <c r="M101" s="316"/>
      <c r="N101" s="172"/>
      <c r="O101" s="303"/>
      <c r="P101" s="304"/>
      <c r="Q101" s="304"/>
      <c r="R101" s="304"/>
      <c r="S101" s="305"/>
      <c r="T101" s="147" t="s">
        <v>18</v>
      </c>
      <c r="V101" s="98"/>
      <c r="W101" s="162"/>
      <c r="X101" s="163"/>
      <c r="Y101" s="163"/>
      <c r="Z101" s="163"/>
      <c r="AA101" s="163"/>
      <c r="AB101" s="163"/>
      <c r="AC101" s="164"/>
      <c r="AD101" s="162"/>
      <c r="AE101" s="163"/>
      <c r="AF101" s="163"/>
      <c r="AG101" s="163"/>
      <c r="AH101" s="163"/>
      <c r="AI101" s="163"/>
      <c r="AJ101" s="164"/>
      <c r="AK101" s="162"/>
      <c r="AL101" s="163"/>
      <c r="AM101" s="163"/>
      <c r="AN101" s="163"/>
      <c r="AO101" s="163"/>
      <c r="AP101" s="163"/>
      <c r="AQ101" s="164"/>
      <c r="AR101" s="162"/>
      <c r="AS101" s="163"/>
      <c r="AT101" s="163"/>
      <c r="AU101" s="163"/>
      <c r="AV101" s="163"/>
      <c r="AW101" s="163"/>
      <c r="AX101" s="164"/>
      <c r="AY101" s="162"/>
      <c r="AZ101" s="163"/>
      <c r="BA101" s="165"/>
      <c r="BB101" s="317"/>
      <c r="BC101" s="318"/>
      <c r="BD101" s="319"/>
      <c r="BE101" s="320"/>
      <c r="BF101" s="241"/>
      <c r="BG101" s="321"/>
      <c r="BH101" s="321"/>
      <c r="BI101" s="321"/>
      <c r="BJ101" s="243"/>
    </row>
    <row r="102" spans="2:62" ht="20.25" customHeight="1">
      <c r="B102" s="310"/>
      <c r="C102" s="171"/>
      <c r="D102" s="172"/>
      <c r="E102" s="130"/>
      <c r="F102" s="131">
        <f>C101</f>
        <v>0</v>
      </c>
      <c r="G102" s="130"/>
      <c r="H102" s="131">
        <f>I101</f>
        <v>0</v>
      </c>
      <c r="I102" s="232"/>
      <c r="J102" s="233"/>
      <c r="K102" s="236"/>
      <c r="L102" s="237"/>
      <c r="M102" s="237"/>
      <c r="N102" s="172"/>
      <c r="O102" s="262"/>
      <c r="P102" s="263"/>
      <c r="Q102" s="263"/>
      <c r="R102" s="263"/>
      <c r="S102" s="264"/>
      <c r="T102" s="148" t="s">
        <v>180</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44" t="str">
        <f>IF($BE$3="４週",SUM(W102:AX102),IF($BE$3="暦月",SUM(W102:BA102),""))</f>
        <v/>
      </c>
      <c r="BC102" s="245"/>
      <c r="BD102" s="246" t="str">
        <f>IF($BE$3="４週",BB102/4,IF($BE$3="暦月",(BB102/($BE$8/7)),""))</f>
        <v/>
      </c>
      <c r="BE102" s="245"/>
      <c r="BF102" s="241"/>
      <c r="BG102" s="242"/>
      <c r="BH102" s="242"/>
      <c r="BI102" s="242"/>
      <c r="BJ102" s="243"/>
    </row>
    <row r="103" spans="2:62" ht="20.25" customHeight="1">
      <c r="B103" s="309">
        <f>B101+1</f>
        <v>45</v>
      </c>
      <c r="C103" s="173"/>
      <c r="D103" s="174"/>
      <c r="E103" s="130"/>
      <c r="F103" s="131"/>
      <c r="G103" s="130"/>
      <c r="H103" s="131"/>
      <c r="I103" s="230"/>
      <c r="J103" s="231"/>
      <c r="K103" s="234"/>
      <c r="L103" s="235"/>
      <c r="M103" s="235"/>
      <c r="N103" s="174"/>
      <c r="O103" s="262"/>
      <c r="P103" s="263"/>
      <c r="Q103" s="263"/>
      <c r="R103" s="263"/>
      <c r="S103" s="264"/>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6"/>
      <c r="BC103" s="227"/>
      <c r="BD103" s="228"/>
      <c r="BE103" s="229"/>
      <c r="BF103" s="238"/>
      <c r="BG103" s="239"/>
      <c r="BH103" s="239"/>
      <c r="BI103" s="239"/>
      <c r="BJ103" s="240"/>
    </row>
    <row r="104" spans="2:62" ht="20.25" customHeight="1">
      <c r="B104" s="310"/>
      <c r="C104" s="171"/>
      <c r="D104" s="172"/>
      <c r="E104" s="130"/>
      <c r="F104" s="131">
        <f>C103</f>
        <v>0</v>
      </c>
      <c r="G104" s="130"/>
      <c r="H104" s="131">
        <f>I103</f>
        <v>0</v>
      </c>
      <c r="I104" s="232"/>
      <c r="J104" s="233"/>
      <c r="K104" s="236"/>
      <c r="L104" s="237"/>
      <c r="M104" s="237"/>
      <c r="N104" s="172"/>
      <c r="O104" s="262"/>
      <c r="P104" s="263"/>
      <c r="Q104" s="263"/>
      <c r="R104" s="263"/>
      <c r="S104" s="264"/>
      <c r="T104" s="148" t="s">
        <v>180</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44" t="str">
        <f>IF($BE$3="４週",SUM(W104:AX104),IF($BE$3="暦月",SUM(W104:BA104),""))</f>
        <v/>
      </c>
      <c r="BC104" s="245"/>
      <c r="BD104" s="246" t="str">
        <f>IF($BE$3="４週",BB104/4,IF($BE$3="暦月",(BB104/($BE$8/7)),""))</f>
        <v/>
      </c>
      <c r="BE104" s="245"/>
      <c r="BF104" s="241"/>
      <c r="BG104" s="242"/>
      <c r="BH104" s="242"/>
      <c r="BI104" s="242"/>
      <c r="BJ104" s="243"/>
    </row>
    <row r="105" spans="2:62" ht="20.25" customHeight="1">
      <c r="B105" s="309">
        <f>B103+1</f>
        <v>46</v>
      </c>
      <c r="C105" s="173"/>
      <c r="D105" s="174"/>
      <c r="E105" s="130"/>
      <c r="F105" s="131"/>
      <c r="G105" s="130"/>
      <c r="H105" s="131"/>
      <c r="I105" s="230"/>
      <c r="J105" s="231"/>
      <c r="K105" s="234"/>
      <c r="L105" s="235"/>
      <c r="M105" s="235"/>
      <c r="N105" s="174"/>
      <c r="O105" s="262"/>
      <c r="P105" s="263"/>
      <c r="Q105" s="263"/>
      <c r="R105" s="263"/>
      <c r="S105" s="264"/>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6"/>
      <c r="BC105" s="227"/>
      <c r="BD105" s="228"/>
      <c r="BE105" s="229"/>
      <c r="BF105" s="238"/>
      <c r="BG105" s="239"/>
      <c r="BH105" s="239"/>
      <c r="BI105" s="239"/>
      <c r="BJ105" s="240"/>
    </row>
    <row r="106" spans="2:62" ht="20.25" customHeight="1">
      <c r="B106" s="310"/>
      <c r="C106" s="171"/>
      <c r="D106" s="172"/>
      <c r="E106" s="130"/>
      <c r="F106" s="131">
        <f>C105</f>
        <v>0</v>
      </c>
      <c r="G106" s="130"/>
      <c r="H106" s="131">
        <f>I105</f>
        <v>0</v>
      </c>
      <c r="I106" s="232"/>
      <c r="J106" s="233"/>
      <c r="K106" s="236"/>
      <c r="L106" s="237"/>
      <c r="M106" s="237"/>
      <c r="N106" s="172"/>
      <c r="O106" s="262"/>
      <c r="P106" s="263"/>
      <c r="Q106" s="263"/>
      <c r="R106" s="263"/>
      <c r="S106" s="264"/>
      <c r="T106" s="148" t="s">
        <v>180</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44" t="str">
        <f>IF($BE$3="４週",SUM(W106:AX106),IF($BE$3="暦月",SUM(W106:BA106),""))</f>
        <v/>
      </c>
      <c r="BC106" s="245"/>
      <c r="BD106" s="246" t="str">
        <f>IF($BE$3="４週",BB106/4,IF($BE$3="暦月",(BB106/($BE$8/7)),""))</f>
        <v/>
      </c>
      <c r="BE106" s="245"/>
      <c r="BF106" s="241"/>
      <c r="BG106" s="242"/>
      <c r="BH106" s="242"/>
      <c r="BI106" s="242"/>
      <c r="BJ106" s="243"/>
    </row>
    <row r="107" spans="2:62" ht="20.25" customHeight="1">
      <c r="B107" s="309">
        <f t="shared" ref="B107" si="2">B105+1</f>
        <v>47</v>
      </c>
      <c r="C107" s="173"/>
      <c r="D107" s="174"/>
      <c r="E107" s="130"/>
      <c r="F107" s="131"/>
      <c r="G107" s="130"/>
      <c r="H107" s="131"/>
      <c r="I107" s="230"/>
      <c r="J107" s="231"/>
      <c r="K107" s="234"/>
      <c r="L107" s="235"/>
      <c r="M107" s="235"/>
      <c r="N107" s="174"/>
      <c r="O107" s="262"/>
      <c r="P107" s="263"/>
      <c r="Q107" s="263"/>
      <c r="R107" s="263"/>
      <c r="S107" s="264"/>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6"/>
      <c r="BC107" s="227"/>
      <c r="BD107" s="228"/>
      <c r="BE107" s="229"/>
      <c r="BF107" s="238"/>
      <c r="BG107" s="239"/>
      <c r="BH107" s="239"/>
      <c r="BI107" s="239"/>
      <c r="BJ107" s="240"/>
    </row>
    <row r="108" spans="2:62" ht="20.25" customHeight="1">
      <c r="B108" s="310"/>
      <c r="C108" s="171"/>
      <c r="D108" s="172"/>
      <c r="E108" s="130"/>
      <c r="F108" s="131">
        <f>C107</f>
        <v>0</v>
      </c>
      <c r="G108" s="130"/>
      <c r="H108" s="131">
        <f>I107</f>
        <v>0</v>
      </c>
      <c r="I108" s="232"/>
      <c r="J108" s="233"/>
      <c r="K108" s="236"/>
      <c r="L108" s="237"/>
      <c r="M108" s="237"/>
      <c r="N108" s="172"/>
      <c r="O108" s="262"/>
      <c r="P108" s="263"/>
      <c r="Q108" s="263"/>
      <c r="R108" s="263"/>
      <c r="S108" s="264"/>
      <c r="T108" s="148" t="s">
        <v>180</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44" t="str">
        <f>IF($BE$3="４週",SUM(W108:AX108),IF($BE$3="暦月",SUM(W108:BA108),""))</f>
        <v/>
      </c>
      <c r="BC108" s="245"/>
      <c r="BD108" s="246" t="str">
        <f>IF($BE$3="４週",BB108/4,IF($BE$3="暦月",(BB108/($BE$8/7)),""))</f>
        <v/>
      </c>
      <c r="BE108" s="245"/>
      <c r="BF108" s="241"/>
      <c r="BG108" s="242"/>
      <c r="BH108" s="242"/>
      <c r="BI108" s="242"/>
      <c r="BJ108" s="243"/>
    </row>
    <row r="109" spans="2:62" ht="20.25" customHeight="1">
      <c r="B109" s="309">
        <f>B107+1</f>
        <v>48</v>
      </c>
      <c r="C109" s="173"/>
      <c r="D109" s="174"/>
      <c r="E109" s="132"/>
      <c r="F109" s="133"/>
      <c r="G109" s="132"/>
      <c r="H109" s="133"/>
      <c r="I109" s="230"/>
      <c r="J109" s="231"/>
      <c r="K109" s="234"/>
      <c r="L109" s="235"/>
      <c r="M109" s="235"/>
      <c r="N109" s="174"/>
      <c r="O109" s="262"/>
      <c r="P109" s="263"/>
      <c r="Q109" s="263"/>
      <c r="R109" s="263"/>
      <c r="S109" s="264"/>
      <c r="T109" s="95" t="s">
        <v>18</v>
      </c>
      <c r="U109" s="96"/>
      <c r="V109" s="97"/>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6"/>
      <c r="BC109" s="227"/>
      <c r="BD109" s="228"/>
      <c r="BE109" s="229"/>
      <c r="BF109" s="238"/>
      <c r="BG109" s="239"/>
      <c r="BH109" s="239"/>
      <c r="BI109" s="239"/>
      <c r="BJ109" s="240"/>
    </row>
    <row r="110" spans="2:62" ht="20.25" customHeight="1">
      <c r="B110" s="310"/>
      <c r="C110" s="171"/>
      <c r="D110" s="172"/>
      <c r="E110" s="130"/>
      <c r="F110" s="131">
        <f>C109</f>
        <v>0</v>
      </c>
      <c r="G110" s="130"/>
      <c r="H110" s="131">
        <f>I109</f>
        <v>0</v>
      </c>
      <c r="I110" s="232"/>
      <c r="J110" s="233"/>
      <c r="K110" s="236"/>
      <c r="L110" s="237"/>
      <c r="M110" s="237"/>
      <c r="N110" s="172"/>
      <c r="O110" s="262"/>
      <c r="P110" s="263"/>
      <c r="Q110" s="263"/>
      <c r="R110" s="263"/>
      <c r="S110" s="264"/>
      <c r="T110" s="92" t="s">
        <v>180</v>
      </c>
      <c r="U110" s="93"/>
      <c r="V110" s="94"/>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44" t="str">
        <f>IF($BE$3="４週",SUM(W110:AX110),IF($BE$3="暦月",SUM(W110:BA110),""))</f>
        <v/>
      </c>
      <c r="BC110" s="245"/>
      <c r="BD110" s="246" t="str">
        <f>IF($BE$3="４週",BB110/4,IF($BE$3="暦月",(BB110/($BE$8/7)),""))</f>
        <v/>
      </c>
      <c r="BE110" s="245"/>
      <c r="BF110" s="241"/>
      <c r="BG110" s="242"/>
      <c r="BH110" s="242"/>
      <c r="BI110" s="242"/>
      <c r="BJ110" s="243"/>
    </row>
    <row r="111" spans="2:62" ht="20.25" customHeight="1">
      <c r="B111" s="309">
        <f>B109+1</f>
        <v>49</v>
      </c>
      <c r="C111" s="173"/>
      <c r="D111" s="174"/>
      <c r="E111" s="130"/>
      <c r="F111" s="131"/>
      <c r="G111" s="130"/>
      <c r="H111" s="131"/>
      <c r="I111" s="230"/>
      <c r="J111" s="231"/>
      <c r="K111" s="234"/>
      <c r="L111" s="235"/>
      <c r="M111" s="235"/>
      <c r="N111" s="174"/>
      <c r="O111" s="262"/>
      <c r="P111" s="263"/>
      <c r="Q111" s="263"/>
      <c r="R111" s="263"/>
      <c r="S111" s="264"/>
      <c r="T111" s="95" t="s">
        <v>18</v>
      </c>
      <c r="U111" s="96"/>
      <c r="V111" s="97"/>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6"/>
      <c r="BC111" s="227"/>
      <c r="BD111" s="228"/>
      <c r="BE111" s="229"/>
      <c r="BF111" s="238"/>
      <c r="BG111" s="239"/>
      <c r="BH111" s="239"/>
      <c r="BI111" s="239"/>
      <c r="BJ111" s="240"/>
    </row>
    <row r="112" spans="2:62" ht="20.25" customHeight="1">
      <c r="B112" s="310"/>
      <c r="C112" s="171"/>
      <c r="D112" s="172"/>
      <c r="E112" s="130"/>
      <c r="F112" s="131">
        <f>C111</f>
        <v>0</v>
      </c>
      <c r="G112" s="130"/>
      <c r="H112" s="131">
        <f>I111</f>
        <v>0</v>
      </c>
      <c r="I112" s="232"/>
      <c r="J112" s="233"/>
      <c r="K112" s="236"/>
      <c r="L112" s="237"/>
      <c r="M112" s="237"/>
      <c r="N112" s="172"/>
      <c r="O112" s="262"/>
      <c r="P112" s="263"/>
      <c r="Q112" s="263"/>
      <c r="R112" s="263"/>
      <c r="S112" s="264"/>
      <c r="T112" s="92" t="s">
        <v>180</v>
      </c>
      <c r="U112" s="93"/>
      <c r="V112" s="94"/>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44" t="str">
        <f>IF($BE$3="４週",SUM(W112:AX112),IF($BE$3="暦月",SUM(W112:BA112),""))</f>
        <v/>
      </c>
      <c r="BC112" s="245"/>
      <c r="BD112" s="246" t="str">
        <f>IF($BE$3="４週",BB112/4,IF($BE$3="暦月",(BB112/($BE$8/7)),""))</f>
        <v/>
      </c>
      <c r="BE112" s="245"/>
      <c r="BF112" s="241"/>
      <c r="BG112" s="242"/>
      <c r="BH112" s="242"/>
      <c r="BI112" s="242"/>
      <c r="BJ112" s="243"/>
    </row>
    <row r="113" spans="2:62" ht="20.25" customHeight="1">
      <c r="B113" s="309">
        <f>B111+1</f>
        <v>50</v>
      </c>
      <c r="C113" s="173"/>
      <c r="D113" s="174"/>
      <c r="E113" s="130"/>
      <c r="F113" s="131"/>
      <c r="G113" s="130"/>
      <c r="H113" s="131"/>
      <c r="I113" s="230"/>
      <c r="J113" s="231"/>
      <c r="K113" s="234"/>
      <c r="L113" s="235"/>
      <c r="M113" s="235"/>
      <c r="N113" s="174"/>
      <c r="O113" s="262"/>
      <c r="P113" s="263"/>
      <c r="Q113" s="263"/>
      <c r="R113" s="263"/>
      <c r="S113" s="264"/>
      <c r="T113" s="95" t="s">
        <v>18</v>
      </c>
      <c r="U113" s="96"/>
      <c r="V113" s="97"/>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6"/>
      <c r="BC113" s="227"/>
      <c r="BD113" s="228"/>
      <c r="BE113" s="229"/>
      <c r="BF113" s="238"/>
      <c r="BG113" s="239"/>
      <c r="BH113" s="239"/>
      <c r="BI113" s="239"/>
      <c r="BJ113" s="240"/>
    </row>
    <row r="114" spans="2:62" ht="20.25" customHeight="1">
      <c r="B114" s="310"/>
      <c r="C114" s="171"/>
      <c r="D114" s="172"/>
      <c r="E114" s="130"/>
      <c r="F114" s="131">
        <f>C113</f>
        <v>0</v>
      </c>
      <c r="G114" s="130"/>
      <c r="H114" s="131">
        <f>I113</f>
        <v>0</v>
      </c>
      <c r="I114" s="232"/>
      <c r="J114" s="233"/>
      <c r="K114" s="236"/>
      <c r="L114" s="237"/>
      <c r="M114" s="237"/>
      <c r="N114" s="172"/>
      <c r="O114" s="262"/>
      <c r="P114" s="263"/>
      <c r="Q114" s="263"/>
      <c r="R114" s="263"/>
      <c r="S114" s="264"/>
      <c r="T114" s="92" t="s">
        <v>180</v>
      </c>
      <c r="U114" s="93"/>
      <c r="V114" s="94"/>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44" t="str">
        <f>IF($BE$3="４週",SUM(W114:AX114),IF($BE$3="暦月",SUM(W114:BA114),""))</f>
        <v/>
      </c>
      <c r="BC114" s="245"/>
      <c r="BD114" s="246" t="str">
        <f>IF($BE$3="４週",BB114/4,IF($BE$3="暦月",(BB114/($BE$8/7)),""))</f>
        <v/>
      </c>
      <c r="BE114" s="245"/>
      <c r="BF114" s="241"/>
      <c r="BG114" s="242"/>
      <c r="BH114" s="242"/>
      <c r="BI114" s="242"/>
      <c r="BJ114" s="243"/>
    </row>
    <row r="115" spans="2:62" ht="20.25" customHeight="1">
      <c r="B115" s="309">
        <f>B113+1</f>
        <v>51</v>
      </c>
      <c r="C115" s="173"/>
      <c r="D115" s="174"/>
      <c r="E115" s="130"/>
      <c r="F115" s="131"/>
      <c r="G115" s="130"/>
      <c r="H115" s="131"/>
      <c r="I115" s="230"/>
      <c r="J115" s="231"/>
      <c r="K115" s="234"/>
      <c r="L115" s="235"/>
      <c r="M115" s="235"/>
      <c r="N115" s="174"/>
      <c r="O115" s="262"/>
      <c r="P115" s="263"/>
      <c r="Q115" s="263"/>
      <c r="R115" s="263"/>
      <c r="S115" s="264"/>
      <c r="T115" s="95" t="s">
        <v>18</v>
      </c>
      <c r="U115" s="96"/>
      <c r="V115" s="97"/>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6"/>
      <c r="BC115" s="227"/>
      <c r="BD115" s="228"/>
      <c r="BE115" s="229"/>
      <c r="BF115" s="238"/>
      <c r="BG115" s="239"/>
      <c r="BH115" s="239"/>
      <c r="BI115" s="239"/>
      <c r="BJ115" s="240"/>
    </row>
    <row r="116" spans="2:62" ht="20.25" customHeight="1">
      <c r="B116" s="310"/>
      <c r="C116" s="171"/>
      <c r="D116" s="172"/>
      <c r="E116" s="130"/>
      <c r="F116" s="131">
        <f>C115</f>
        <v>0</v>
      </c>
      <c r="G116" s="130"/>
      <c r="H116" s="131">
        <f>I115</f>
        <v>0</v>
      </c>
      <c r="I116" s="232"/>
      <c r="J116" s="233"/>
      <c r="K116" s="236"/>
      <c r="L116" s="237"/>
      <c r="M116" s="237"/>
      <c r="N116" s="172"/>
      <c r="O116" s="262"/>
      <c r="P116" s="263"/>
      <c r="Q116" s="263"/>
      <c r="R116" s="263"/>
      <c r="S116" s="264"/>
      <c r="T116" s="148" t="s">
        <v>180</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44" t="str">
        <f>IF($BE$3="４週",SUM(W116:AX116),IF($BE$3="暦月",SUM(W116:BA116),""))</f>
        <v/>
      </c>
      <c r="BC116" s="245"/>
      <c r="BD116" s="246" t="str">
        <f>IF($BE$3="４週",BB116/4,IF($BE$3="暦月",(BB116/($BE$8/7)),""))</f>
        <v/>
      </c>
      <c r="BE116" s="245"/>
      <c r="BF116" s="241"/>
      <c r="BG116" s="242"/>
      <c r="BH116" s="242"/>
      <c r="BI116" s="242"/>
      <c r="BJ116" s="243"/>
    </row>
    <row r="117" spans="2:62" ht="20.25" customHeight="1">
      <c r="B117" s="309">
        <f>B115+1</f>
        <v>52</v>
      </c>
      <c r="C117" s="173"/>
      <c r="D117" s="174"/>
      <c r="E117" s="130"/>
      <c r="F117" s="131"/>
      <c r="G117" s="130"/>
      <c r="H117" s="131"/>
      <c r="I117" s="230"/>
      <c r="J117" s="231"/>
      <c r="K117" s="234"/>
      <c r="L117" s="235"/>
      <c r="M117" s="235"/>
      <c r="N117" s="174"/>
      <c r="O117" s="262"/>
      <c r="P117" s="263"/>
      <c r="Q117" s="263"/>
      <c r="R117" s="263"/>
      <c r="S117" s="264"/>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6"/>
      <c r="BC117" s="227"/>
      <c r="BD117" s="228"/>
      <c r="BE117" s="229"/>
      <c r="BF117" s="238"/>
      <c r="BG117" s="239"/>
      <c r="BH117" s="239"/>
      <c r="BI117" s="239"/>
      <c r="BJ117" s="240"/>
    </row>
    <row r="118" spans="2:62" ht="20.25" customHeight="1">
      <c r="B118" s="310"/>
      <c r="C118" s="171"/>
      <c r="D118" s="172"/>
      <c r="E118" s="130"/>
      <c r="F118" s="131">
        <f>C117</f>
        <v>0</v>
      </c>
      <c r="G118" s="130"/>
      <c r="H118" s="131">
        <f>I117</f>
        <v>0</v>
      </c>
      <c r="I118" s="232"/>
      <c r="J118" s="233"/>
      <c r="K118" s="236"/>
      <c r="L118" s="237"/>
      <c r="M118" s="237"/>
      <c r="N118" s="172"/>
      <c r="O118" s="262"/>
      <c r="P118" s="263"/>
      <c r="Q118" s="263"/>
      <c r="R118" s="263"/>
      <c r="S118" s="264"/>
      <c r="T118" s="92" t="s">
        <v>180</v>
      </c>
      <c r="U118" s="93"/>
      <c r="V118" s="94"/>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44" t="str">
        <f>IF($BE$3="４週",SUM(W118:AX118),IF($BE$3="暦月",SUM(W118:BA118),""))</f>
        <v/>
      </c>
      <c r="BC118" s="245"/>
      <c r="BD118" s="246" t="str">
        <f>IF($BE$3="４週",BB118/4,IF($BE$3="暦月",(BB118/($BE$8/7)),""))</f>
        <v/>
      </c>
      <c r="BE118" s="245"/>
      <c r="BF118" s="241"/>
      <c r="BG118" s="242"/>
      <c r="BH118" s="242"/>
      <c r="BI118" s="242"/>
      <c r="BJ118" s="243"/>
    </row>
    <row r="119" spans="2:62" ht="20.25" customHeight="1">
      <c r="B119" s="309">
        <f>B117+1</f>
        <v>53</v>
      </c>
      <c r="C119" s="173"/>
      <c r="D119" s="174"/>
      <c r="E119" s="130"/>
      <c r="F119" s="131"/>
      <c r="G119" s="130"/>
      <c r="H119" s="131"/>
      <c r="I119" s="230"/>
      <c r="J119" s="231"/>
      <c r="K119" s="234"/>
      <c r="L119" s="235"/>
      <c r="M119" s="235"/>
      <c r="N119" s="174"/>
      <c r="O119" s="262"/>
      <c r="P119" s="263"/>
      <c r="Q119" s="263"/>
      <c r="R119" s="263"/>
      <c r="S119" s="264"/>
      <c r="T119" s="95" t="s">
        <v>18</v>
      </c>
      <c r="U119" s="96"/>
      <c r="V119" s="97"/>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6"/>
      <c r="BC119" s="227"/>
      <c r="BD119" s="228"/>
      <c r="BE119" s="229"/>
      <c r="BF119" s="238"/>
      <c r="BG119" s="239"/>
      <c r="BH119" s="239"/>
      <c r="BI119" s="239"/>
      <c r="BJ119" s="240"/>
    </row>
    <row r="120" spans="2:62" ht="20.25" customHeight="1">
      <c r="B120" s="310"/>
      <c r="C120" s="171"/>
      <c r="D120" s="172"/>
      <c r="E120" s="130"/>
      <c r="F120" s="131">
        <f>C119</f>
        <v>0</v>
      </c>
      <c r="G120" s="130"/>
      <c r="H120" s="131">
        <f>I119</f>
        <v>0</v>
      </c>
      <c r="I120" s="232"/>
      <c r="J120" s="233"/>
      <c r="K120" s="236"/>
      <c r="L120" s="237"/>
      <c r="M120" s="237"/>
      <c r="N120" s="172"/>
      <c r="O120" s="262"/>
      <c r="P120" s="263"/>
      <c r="Q120" s="263"/>
      <c r="R120" s="263"/>
      <c r="S120" s="264"/>
      <c r="T120" s="92" t="s">
        <v>180</v>
      </c>
      <c r="U120" s="93"/>
      <c r="V120" s="94"/>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44" t="str">
        <f>IF($BE$3="４週",SUM(W120:AX120),IF($BE$3="暦月",SUM(W120:BA120),""))</f>
        <v/>
      </c>
      <c r="BC120" s="245"/>
      <c r="BD120" s="246" t="str">
        <f>IF($BE$3="４週",BB120/4,IF($BE$3="暦月",(BB120/($BE$8/7)),""))</f>
        <v/>
      </c>
      <c r="BE120" s="245"/>
      <c r="BF120" s="241"/>
      <c r="BG120" s="242"/>
      <c r="BH120" s="242"/>
      <c r="BI120" s="242"/>
      <c r="BJ120" s="243"/>
    </row>
    <row r="121" spans="2:62" ht="20.25" customHeight="1">
      <c r="B121" s="309">
        <f>B119+1</f>
        <v>54</v>
      </c>
      <c r="C121" s="173"/>
      <c r="D121" s="174"/>
      <c r="E121" s="130"/>
      <c r="F121" s="131"/>
      <c r="G121" s="130"/>
      <c r="H121" s="131"/>
      <c r="I121" s="230"/>
      <c r="J121" s="231"/>
      <c r="K121" s="234"/>
      <c r="L121" s="235"/>
      <c r="M121" s="235"/>
      <c r="N121" s="174"/>
      <c r="O121" s="262"/>
      <c r="P121" s="263"/>
      <c r="Q121" s="263"/>
      <c r="R121" s="263"/>
      <c r="S121" s="264"/>
      <c r="T121" s="95" t="s">
        <v>18</v>
      </c>
      <c r="U121" s="96"/>
      <c r="V121" s="97"/>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6"/>
      <c r="BC121" s="227"/>
      <c r="BD121" s="228"/>
      <c r="BE121" s="229"/>
      <c r="BF121" s="238"/>
      <c r="BG121" s="239"/>
      <c r="BH121" s="239"/>
      <c r="BI121" s="239"/>
      <c r="BJ121" s="240"/>
    </row>
    <row r="122" spans="2:62" ht="20.25" customHeight="1">
      <c r="B122" s="310"/>
      <c r="C122" s="171"/>
      <c r="D122" s="172"/>
      <c r="E122" s="130"/>
      <c r="F122" s="131">
        <f>C121</f>
        <v>0</v>
      </c>
      <c r="G122" s="130"/>
      <c r="H122" s="131">
        <f>I121</f>
        <v>0</v>
      </c>
      <c r="I122" s="232"/>
      <c r="J122" s="233"/>
      <c r="K122" s="236"/>
      <c r="L122" s="237"/>
      <c r="M122" s="237"/>
      <c r="N122" s="172"/>
      <c r="O122" s="262"/>
      <c r="P122" s="263"/>
      <c r="Q122" s="263"/>
      <c r="R122" s="263"/>
      <c r="S122" s="264"/>
      <c r="T122" s="92" t="s">
        <v>180</v>
      </c>
      <c r="U122" s="93"/>
      <c r="V122" s="94"/>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44" t="str">
        <f>IF($BE$3="４週",SUM(W122:AX122),IF($BE$3="暦月",SUM(W122:BA122),""))</f>
        <v/>
      </c>
      <c r="BC122" s="245"/>
      <c r="BD122" s="246" t="str">
        <f>IF($BE$3="４週",BB122/4,IF($BE$3="暦月",(BB122/($BE$8/7)),""))</f>
        <v/>
      </c>
      <c r="BE122" s="245"/>
      <c r="BF122" s="241"/>
      <c r="BG122" s="242"/>
      <c r="BH122" s="242"/>
      <c r="BI122" s="242"/>
      <c r="BJ122" s="243"/>
    </row>
    <row r="123" spans="2:62" ht="20.25" customHeight="1">
      <c r="B123" s="309">
        <f>B121+1</f>
        <v>55</v>
      </c>
      <c r="C123" s="173"/>
      <c r="D123" s="174"/>
      <c r="E123" s="130"/>
      <c r="F123" s="131"/>
      <c r="G123" s="130"/>
      <c r="H123" s="131"/>
      <c r="I123" s="230"/>
      <c r="J123" s="231"/>
      <c r="K123" s="234"/>
      <c r="L123" s="235"/>
      <c r="M123" s="235"/>
      <c r="N123" s="174"/>
      <c r="O123" s="262"/>
      <c r="P123" s="263"/>
      <c r="Q123" s="263"/>
      <c r="R123" s="263"/>
      <c r="S123" s="264"/>
      <c r="T123" s="95" t="s">
        <v>18</v>
      </c>
      <c r="U123" s="96"/>
      <c r="V123" s="97"/>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6"/>
      <c r="BC123" s="227"/>
      <c r="BD123" s="228"/>
      <c r="BE123" s="229"/>
      <c r="BF123" s="238"/>
      <c r="BG123" s="239"/>
      <c r="BH123" s="239"/>
      <c r="BI123" s="239"/>
      <c r="BJ123" s="240"/>
    </row>
    <row r="124" spans="2:62" ht="20.25" customHeight="1">
      <c r="B124" s="310"/>
      <c r="C124" s="171"/>
      <c r="D124" s="172"/>
      <c r="E124" s="130"/>
      <c r="F124" s="131">
        <f>C123</f>
        <v>0</v>
      </c>
      <c r="G124" s="130"/>
      <c r="H124" s="131">
        <f>I123</f>
        <v>0</v>
      </c>
      <c r="I124" s="232"/>
      <c r="J124" s="233"/>
      <c r="K124" s="236"/>
      <c r="L124" s="237"/>
      <c r="M124" s="237"/>
      <c r="N124" s="172"/>
      <c r="O124" s="262"/>
      <c r="P124" s="263"/>
      <c r="Q124" s="263"/>
      <c r="R124" s="263"/>
      <c r="S124" s="264"/>
      <c r="T124" s="148" t="s">
        <v>180</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44" t="str">
        <f>IF($BE$3="４週",SUM(W124:AX124),IF($BE$3="暦月",SUM(W124:BA124),""))</f>
        <v/>
      </c>
      <c r="BC124" s="245"/>
      <c r="BD124" s="246" t="str">
        <f>IF($BE$3="４週",BB124/4,IF($BE$3="暦月",(BB124/($BE$8/7)),""))</f>
        <v/>
      </c>
      <c r="BE124" s="245"/>
      <c r="BF124" s="241"/>
      <c r="BG124" s="242"/>
      <c r="BH124" s="242"/>
      <c r="BI124" s="242"/>
      <c r="BJ124" s="243"/>
    </row>
    <row r="125" spans="2:62" ht="20.25" customHeight="1">
      <c r="B125" s="309">
        <f>B123+1</f>
        <v>56</v>
      </c>
      <c r="C125" s="173"/>
      <c r="D125" s="174"/>
      <c r="E125" s="130"/>
      <c r="F125" s="131"/>
      <c r="G125" s="130"/>
      <c r="H125" s="131"/>
      <c r="I125" s="230"/>
      <c r="J125" s="231"/>
      <c r="K125" s="234"/>
      <c r="L125" s="235"/>
      <c r="M125" s="235"/>
      <c r="N125" s="174"/>
      <c r="O125" s="262"/>
      <c r="P125" s="263"/>
      <c r="Q125" s="263"/>
      <c r="R125" s="263"/>
      <c r="S125" s="264"/>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6"/>
      <c r="BC125" s="227"/>
      <c r="BD125" s="228"/>
      <c r="BE125" s="229"/>
      <c r="BF125" s="238"/>
      <c r="BG125" s="239"/>
      <c r="BH125" s="239"/>
      <c r="BI125" s="239"/>
      <c r="BJ125" s="240"/>
    </row>
    <row r="126" spans="2:62" ht="20.25" customHeight="1">
      <c r="B126" s="310"/>
      <c r="C126" s="171"/>
      <c r="D126" s="172"/>
      <c r="E126" s="130"/>
      <c r="F126" s="131">
        <f>C125</f>
        <v>0</v>
      </c>
      <c r="G126" s="130"/>
      <c r="H126" s="131">
        <f>I125</f>
        <v>0</v>
      </c>
      <c r="I126" s="232"/>
      <c r="J126" s="233"/>
      <c r="K126" s="236"/>
      <c r="L126" s="237"/>
      <c r="M126" s="237"/>
      <c r="N126" s="172"/>
      <c r="O126" s="262"/>
      <c r="P126" s="263"/>
      <c r="Q126" s="263"/>
      <c r="R126" s="263"/>
      <c r="S126" s="264"/>
      <c r="T126" s="148" t="s">
        <v>180</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44" t="str">
        <f>IF($BE$3="４週",SUM(W126:AX126),IF($BE$3="暦月",SUM(W126:BA126),""))</f>
        <v/>
      </c>
      <c r="BC126" s="245"/>
      <c r="BD126" s="246" t="str">
        <f>IF($BE$3="４週",BB126/4,IF($BE$3="暦月",(BB126/($BE$8/7)),""))</f>
        <v/>
      </c>
      <c r="BE126" s="245"/>
      <c r="BF126" s="241"/>
      <c r="BG126" s="242"/>
      <c r="BH126" s="242"/>
      <c r="BI126" s="242"/>
      <c r="BJ126" s="243"/>
    </row>
    <row r="127" spans="2:62" ht="20.25" customHeight="1">
      <c r="B127" s="309">
        <f>B125+1</f>
        <v>57</v>
      </c>
      <c r="C127" s="173"/>
      <c r="D127" s="174"/>
      <c r="E127" s="130"/>
      <c r="F127" s="131"/>
      <c r="G127" s="130"/>
      <c r="H127" s="131"/>
      <c r="I127" s="230"/>
      <c r="J127" s="231"/>
      <c r="K127" s="234"/>
      <c r="L127" s="235"/>
      <c r="M127" s="235"/>
      <c r="N127" s="174"/>
      <c r="O127" s="262"/>
      <c r="P127" s="263"/>
      <c r="Q127" s="263"/>
      <c r="R127" s="263"/>
      <c r="S127" s="264"/>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6"/>
      <c r="BC127" s="227"/>
      <c r="BD127" s="228"/>
      <c r="BE127" s="229"/>
      <c r="BF127" s="238"/>
      <c r="BG127" s="239"/>
      <c r="BH127" s="239"/>
      <c r="BI127" s="239"/>
      <c r="BJ127" s="240"/>
    </row>
    <row r="128" spans="2:62" ht="20.25" customHeight="1">
      <c r="B128" s="310"/>
      <c r="C128" s="171"/>
      <c r="D128" s="172"/>
      <c r="E128" s="130"/>
      <c r="F128" s="131">
        <f>C127</f>
        <v>0</v>
      </c>
      <c r="G128" s="130"/>
      <c r="H128" s="131">
        <f>I127</f>
        <v>0</v>
      </c>
      <c r="I128" s="232"/>
      <c r="J128" s="233"/>
      <c r="K128" s="236"/>
      <c r="L128" s="237"/>
      <c r="M128" s="237"/>
      <c r="N128" s="172"/>
      <c r="O128" s="262"/>
      <c r="P128" s="263"/>
      <c r="Q128" s="263"/>
      <c r="R128" s="263"/>
      <c r="S128" s="264"/>
      <c r="T128" s="148" t="s">
        <v>180</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44" t="str">
        <f>IF($BE$3="４週",SUM(W128:AX128),IF($BE$3="暦月",SUM(W128:BA128),""))</f>
        <v/>
      </c>
      <c r="BC128" s="245"/>
      <c r="BD128" s="246" t="str">
        <f>IF($BE$3="４週",BB128/4,IF($BE$3="暦月",(BB128/($BE$8/7)),""))</f>
        <v/>
      </c>
      <c r="BE128" s="245"/>
      <c r="BF128" s="241"/>
      <c r="BG128" s="242"/>
      <c r="BH128" s="242"/>
      <c r="BI128" s="242"/>
      <c r="BJ128" s="243"/>
    </row>
    <row r="129" spans="2:62" ht="20.25" customHeight="1">
      <c r="B129" s="309">
        <f>B127+1</f>
        <v>58</v>
      </c>
      <c r="C129" s="173"/>
      <c r="D129" s="174"/>
      <c r="E129" s="130"/>
      <c r="F129" s="131"/>
      <c r="G129" s="130"/>
      <c r="H129" s="131"/>
      <c r="I129" s="230"/>
      <c r="J129" s="231"/>
      <c r="K129" s="234"/>
      <c r="L129" s="235"/>
      <c r="M129" s="235"/>
      <c r="N129" s="174"/>
      <c r="O129" s="262"/>
      <c r="P129" s="263"/>
      <c r="Q129" s="263"/>
      <c r="R129" s="263"/>
      <c r="S129" s="264"/>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6"/>
      <c r="BC129" s="227"/>
      <c r="BD129" s="228"/>
      <c r="BE129" s="229"/>
      <c r="BF129" s="238"/>
      <c r="BG129" s="239"/>
      <c r="BH129" s="239"/>
      <c r="BI129" s="239"/>
      <c r="BJ129" s="240"/>
    </row>
    <row r="130" spans="2:62" ht="20.25" customHeight="1">
      <c r="B130" s="310"/>
      <c r="C130" s="171"/>
      <c r="D130" s="172"/>
      <c r="E130" s="130"/>
      <c r="F130" s="131">
        <f>C129</f>
        <v>0</v>
      </c>
      <c r="G130" s="130"/>
      <c r="H130" s="131">
        <f>I129</f>
        <v>0</v>
      </c>
      <c r="I130" s="232"/>
      <c r="J130" s="233"/>
      <c r="K130" s="236"/>
      <c r="L130" s="237"/>
      <c r="M130" s="237"/>
      <c r="N130" s="172"/>
      <c r="O130" s="262"/>
      <c r="P130" s="263"/>
      <c r="Q130" s="263"/>
      <c r="R130" s="263"/>
      <c r="S130" s="264"/>
      <c r="T130" s="148" t="s">
        <v>180</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44" t="str">
        <f>IF($BE$3="４週",SUM(W130:AX130),IF($BE$3="暦月",SUM(W130:BA130),""))</f>
        <v/>
      </c>
      <c r="BC130" s="245"/>
      <c r="BD130" s="246" t="str">
        <f>IF($BE$3="４週",BB130/4,IF($BE$3="暦月",(BB130/($BE$8/7)),""))</f>
        <v/>
      </c>
      <c r="BE130" s="245"/>
      <c r="BF130" s="241"/>
      <c r="BG130" s="242"/>
      <c r="BH130" s="242"/>
      <c r="BI130" s="242"/>
      <c r="BJ130" s="243"/>
    </row>
    <row r="131" spans="2:62" ht="20.25" customHeight="1">
      <c r="B131" s="309">
        <f>B129+1</f>
        <v>59</v>
      </c>
      <c r="C131" s="173"/>
      <c r="D131" s="174"/>
      <c r="E131" s="130"/>
      <c r="F131" s="131"/>
      <c r="G131" s="130"/>
      <c r="H131" s="131"/>
      <c r="I131" s="230"/>
      <c r="J131" s="231"/>
      <c r="K131" s="234"/>
      <c r="L131" s="235"/>
      <c r="M131" s="235"/>
      <c r="N131" s="174"/>
      <c r="O131" s="262"/>
      <c r="P131" s="263"/>
      <c r="Q131" s="263"/>
      <c r="R131" s="263"/>
      <c r="S131" s="264"/>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6"/>
      <c r="BC131" s="227"/>
      <c r="BD131" s="228"/>
      <c r="BE131" s="229"/>
      <c r="BF131" s="238"/>
      <c r="BG131" s="239"/>
      <c r="BH131" s="239"/>
      <c r="BI131" s="239"/>
      <c r="BJ131" s="240"/>
    </row>
    <row r="132" spans="2:62" ht="20.25" customHeight="1">
      <c r="B132" s="310"/>
      <c r="C132" s="171"/>
      <c r="D132" s="172"/>
      <c r="E132" s="130"/>
      <c r="F132" s="131">
        <f>C131</f>
        <v>0</v>
      </c>
      <c r="G132" s="130"/>
      <c r="H132" s="131">
        <f>I131</f>
        <v>0</v>
      </c>
      <c r="I132" s="232"/>
      <c r="J132" s="233"/>
      <c r="K132" s="236"/>
      <c r="L132" s="237"/>
      <c r="M132" s="237"/>
      <c r="N132" s="172"/>
      <c r="O132" s="262"/>
      <c r="P132" s="263"/>
      <c r="Q132" s="263"/>
      <c r="R132" s="263"/>
      <c r="S132" s="264"/>
      <c r="T132" s="148" t="s">
        <v>180</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44" t="str">
        <f>IF($BE$3="４週",SUM(W132:AX132),IF($BE$3="暦月",SUM(W132:BA132),""))</f>
        <v/>
      </c>
      <c r="BC132" s="245"/>
      <c r="BD132" s="246" t="str">
        <f>IF($BE$3="４週",BB132/4,IF($BE$3="暦月",(BB132/($BE$8/7)),""))</f>
        <v/>
      </c>
      <c r="BE132" s="245"/>
      <c r="BF132" s="241"/>
      <c r="BG132" s="242"/>
      <c r="BH132" s="242"/>
      <c r="BI132" s="242"/>
      <c r="BJ132" s="243"/>
    </row>
    <row r="133" spans="2:62" ht="20.25" customHeight="1">
      <c r="B133" s="309">
        <f>B131+1</f>
        <v>60</v>
      </c>
      <c r="C133" s="173"/>
      <c r="D133" s="174"/>
      <c r="E133" s="130"/>
      <c r="F133" s="131"/>
      <c r="G133" s="130"/>
      <c r="H133" s="131"/>
      <c r="I133" s="230"/>
      <c r="J133" s="231"/>
      <c r="K133" s="234"/>
      <c r="L133" s="235"/>
      <c r="M133" s="235"/>
      <c r="N133" s="174"/>
      <c r="O133" s="262"/>
      <c r="P133" s="263"/>
      <c r="Q133" s="263"/>
      <c r="R133" s="263"/>
      <c r="S133" s="264"/>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6"/>
      <c r="BC133" s="227"/>
      <c r="BD133" s="228"/>
      <c r="BE133" s="229"/>
      <c r="BF133" s="238"/>
      <c r="BG133" s="239"/>
      <c r="BH133" s="239"/>
      <c r="BI133" s="239"/>
      <c r="BJ133" s="240"/>
    </row>
    <row r="134" spans="2:62" ht="20.25" customHeight="1">
      <c r="B134" s="310"/>
      <c r="C134" s="171"/>
      <c r="D134" s="172"/>
      <c r="E134" s="130"/>
      <c r="F134" s="131">
        <f>C133</f>
        <v>0</v>
      </c>
      <c r="G134" s="130"/>
      <c r="H134" s="131">
        <f>I133</f>
        <v>0</v>
      </c>
      <c r="I134" s="232"/>
      <c r="J134" s="233"/>
      <c r="K134" s="236"/>
      <c r="L134" s="237"/>
      <c r="M134" s="237"/>
      <c r="N134" s="172"/>
      <c r="O134" s="262"/>
      <c r="P134" s="263"/>
      <c r="Q134" s="263"/>
      <c r="R134" s="263"/>
      <c r="S134" s="264"/>
      <c r="T134" s="148" t="s">
        <v>180</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44" t="str">
        <f>IF($BE$3="４週",SUM(W134:AX134),IF($BE$3="暦月",SUM(W134:BA134),""))</f>
        <v/>
      </c>
      <c r="BC134" s="245"/>
      <c r="BD134" s="246" t="str">
        <f>IF($BE$3="４週",BB134/4,IF($BE$3="暦月",(BB134/($BE$8/7)),""))</f>
        <v/>
      </c>
      <c r="BE134" s="245"/>
      <c r="BF134" s="241"/>
      <c r="BG134" s="242"/>
      <c r="BH134" s="242"/>
      <c r="BI134" s="242"/>
      <c r="BJ134" s="243"/>
    </row>
    <row r="135" spans="2:62" ht="20.25" customHeight="1">
      <c r="B135" s="309">
        <f>B133+1</f>
        <v>61</v>
      </c>
      <c r="C135" s="173"/>
      <c r="D135" s="174"/>
      <c r="E135" s="130"/>
      <c r="F135" s="131"/>
      <c r="G135" s="130"/>
      <c r="H135" s="131"/>
      <c r="I135" s="230"/>
      <c r="J135" s="231"/>
      <c r="K135" s="234"/>
      <c r="L135" s="235"/>
      <c r="M135" s="235"/>
      <c r="N135" s="174"/>
      <c r="O135" s="262"/>
      <c r="P135" s="263"/>
      <c r="Q135" s="263"/>
      <c r="R135" s="263"/>
      <c r="S135" s="264"/>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6"/>
      <c r="BC135" s="227"/>
      <c r="BD135" s="228"/>
      <c r="BE135" s="229"/>
      <c r="BF135" s="238"/>
      <c r="BG135" s="239"/>
      <c r="BH135" s="239"/>
      <c r="BI135" s="239"/>
      <c r="BJ135" s="240"/>
    </row>
    <row r="136" spans="2:62" ht="20.25" customHeight="1">
      <c r="B136" s="310"/>
      <c r="C136" s="171"/>
      <c r="D136" s="172"/>
      <c r="E136" s="130"/>
      <c r="F136" s="131">
        <f>C135</f>
        <v>0</v>
      </c>
      <c r="G136" s="130"/>
      <c r="H136" s="131">
        <f>I135</f>
        <v>0</v>
      </c>
      <c r="I136" s="232"/>
      <c r="J136" s="233"/>
      <c r="K136" s="236"/>
      <c r="L136" s="237"/>
      <c r="M136" s="237"/>
      <c r="N136" s="172"/>
      <c r="O136" s="262"/>
      <c r="P136" s="263"/>
      <c r="Q136" s="263"/>
      <c r="R136" s="263"/>
      <c r="S136" s="264"/>
      <c r="T136" s="148" t="s">
        <v>180</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44" t="str">
        <f>IF($BE$3="４週",SUM(W136:AX136),IF($BE$3="暦月",SUM(W136:BA136),""))</f>
        <v/>
      </c>
      <c r="BC136" s="245"/>
      <c r="BD136" s="246" t="str">
        <f>IF($BE$3="４週",BB136/4,IF($BE$3="暦月",(BB136/($BE$8/7)),""))</f>
        <v/>
      </c>
      <c r="BE136" s="245"/>
      <c r="BF136" s="241"/>
      <c r="BG136" s="242"/>
      <c r="BH136" s="242"/>
      <c r="BI136" s="242"/>
      <c r="BJ136" s="243"/>
    </row>
    <row r="137" spans="2:62" ht="20.25" customHeight="1">
      <c r="B137" s="309">
        <f>B135+1</f>
        <v>62</v>
      </c>
      <c r="C137" s="173"/>
      <c r="D137" s="174"/>
      <c r="E137" s="130"/>
      <c r="F137" s="131"/>
      <c r="G137" s="130"/>
      <c r="H137" s="131"/>
      <c r="I137" s="230"/>
      <c r="J137" s="231"/>
      <c r="K137" s="234"/>
      <c r="L137" s="235"/>
      <c r="M137" s="235"/>
      <c r="N137" s="174"/>
      <c r="O137" s="262"/>
      <c r="P137" s="263"/>
      <c r="Q137" s="263"/>
      <c r="R137" s="263"/>
      <c r="S137" s="264"/>
      <c r="T137" s="147" t="s">
        <v>18</v>
      </c>
      <c r="U137" s="166"/>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6"/>
      <c r="BC137" s="227"/>
      <c r="BD137" s="228"/>
      <c r="BE137" s="229"/>
      <c r="BF137" s="238"/>
      <c r="BG137" s="239"/>
      <c r="BH137" s="239"/>
      <c r="BI137" s="239"/>
      <c r="BJ137" s="240"/>
    </row>
    <row r="138" spans="2:62" ht="20.25" customHeight="1">
      <c r="B138" s="310"/>
      <c r="C138" s="302"/>
      <c r="D138" s="295"/>
      <c r="E138" s="158"/>
      <c r="F138" s="159">
        <f>C137</f>
        <v>0</v>
      </c>
      <c r="G138" s="158"/>
      <c r="H138" s="159">
        <f>I137</f>
        <v>0</v>
      </c>
      <c r="I138" s="291"/>
      <c r="J138" s="292"/>
      <c r="K138" s="293"/>
      <c r="L138" s="294"/>
      <c r="M138" s="294"/>
      <c r="N138" s="295"/>
      <c r="O138" s="262"/>
      <c r="P138" s="263"/>
      <c r="Q138" s="263"/>
      <c r="R138" s="263"/>
      <c r="S138" s="264"/>
      <c r="T138" s="148" t="s">
        <v>180</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9" t="str">
        <f>IF($BE$3="４週",SUM(W138:AX138),IF($BE$3="暦月",SUM(W138:BA138),""))</f>
        <v/>
      </c>
      <c r="BC138" s="300"/>
      <c r="BD138" s="301" t="str">
        <f>IF($BE$3="４週",BB138/4,IF($BE$3="暦月",(BB138/($BE$8/7)),""))</f>
        <v/>
      </c>
      <c r="BE138" s="300"/>
      <c r="BF138" s="296"/>
      <c r="BG138" s="297"/>
      <c r="BH138" s="297"/>
      <c r="BI138" s="297"/>
      <c r="BJ138" s="298"/>
    </row>
    <row r="139" spans="2:62" ht="20.25" customHeight="1">
      <c r="B139" s="311">
        <f>B137+1</f>
        <v>63</v>
      </c>
      <c r="C139" s="171"/>
      <c r="D139" s="172"/>
      <c r="E139" s="130"/>
      <c r="F139" s="131"/>
      <c r="G139" s="130"/>
      <c r="H139" s="131"/>
      <c r="I139" s="232"/>
      <c r="J139" s="233"/>
      <c r="K139" s="236"/>
      <c r="L139" s="316"/>
      <c r="M139" s="316"/>
      <c r="N139" s="172"/>
      <c r="O139" s="303"/>
      <c r="P139" s="304"/>
      <c r="Q139" s="304"/>
      <c r="R139" s="304"/>
      <c r="S139" s="305"/>
      <c r="T139" s="147" t="s">
        <v>18</v>
      </c>
      <c r="V139" s="98"/>
      <c r="W139" s="162"/>
      <c r="X139" s="163"/>
      <c r="Y139" s="163"/>
      <c r="Z139" s="163"/>
      <c r="AA139" s="163"/>
      <c r="AB139" s="163"/>
      <c r="AC139" s="164"/>
      <c r="AD139" s="162"/>
      <c r="AE139" s="163"/>
      <c r="AF139" s="163"/>
      <c r="AG139" s="163"/>
      <c r="AH139" s="163"/>
      <c r="AI139" s="163"/>
      <c r="AJ139" s="164"/>
      <c r="AK139" s="162"/>
      <c r="AL139" s="163"/>
      <c r="AM139" s="163"/>
      <c r="AN139" s="163"/>
      <c r="AO139" s="163"/>
      <c r="AP139" s="163"/>
      <c r="AQ139" s="164"/>
      <c r="AR139" s="162"/>
      <c r="AS139" s="163"/>
      <c r="AT139" s="163"/>
      <c r="AU139" s="163"/>
      <c r="AV139" s="163"/>
      <c r="AW139" s="163"/>
      <c r="AX139" s="164"/>
      <c r="AY139" s="162"/>
      <c r="AZ139" s="163"/>
      <c r="BA139" s="165"/>
      <c r="BB139" s="317"/>
      <c r="BC139" s="318"/>
      <c r="BD139" s="319"/>
      <c r="BE139" s="320"/>
      <c r="BF139" s="241"/>
      <c r="BG139" s="321"/>
      <c r="BH139" s="321"/>
      <c r="BI139" s="321"/>
      <c r="BJ139" s="243"/>
    </row>
    <row r="140" spans="2:62" ht="20.25" customHeight="1">
      <c r="B140" s="310"/>
      <c r="C140" s="171"/>
      <c r="D140" s="172"/>
      <c r="E140" s="130"/>
      <c r="F140" s="131">
        <f>C139</f>
        <v>0</v>
      </c>
      <c r="G140" s="130"/>
      <c r="H140" s="131">
        <f>I139</f>
        <v>0</v>
      </c>
      <c r="I140" s="232"/>
      <c r="J140" s="233"/>
      <c r="K140" s="236"/>
      <c r="L140" s="237"/>
      <c r="M140" s="237"/>
      <c r="N140" s="172"/>
      <c r="O140" s="262"/>
      <c r="P140" s="263"/>
      <c r="Q140" s="263"/>
      <c r="R140" s="263"/>
      <c r="S140" s="264"/>
      <c r="T140" s="148" t="s">
        <v>180</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44" t="str">
        <f>IF($BE$3="４週",SUM(W140:AX140),IF($BE$3="暦月",SUM(W140:BA140),""))</f>
        <v/>
      </c>
      <c r="BC140" s="245"/>
      <c r="BD140" s="246" t="str">
        <f>IF($BE$3="４週",BB140/4,IF($BE$3="暦月",(BB140/($BE$8/7)),""))</f>
        <v/>
      </c>
      <c r="BE140" s="245"/>
      <c r="BF140" s="241"/>
      <c r="BG140" s="242"/>
      <c r="BH140" s="242"/>
      <c r="BI140" s="242"/>
      <c r="BJ140" s="243"/>
    </row>
    <row r="141" spans="2:62" ht="20.25" customHeight="1">
      <c r="B141" s="309">
        <f>B139+1</f>
        <v>64</v>
      </c>
      <c r="C141" s="173"/>
      <c r="D141" s="174"/>
      <c r="E141" s="130"/>
      <c r="F141" s="131"/>
      <c r="G141" s="130"/>
      <c r="H141" s="131"/>
      <c r="I141" s="230"/>
      <c r="J141" s="231"/>
      <c r="K141" s="234"/>
      <c r="L141" s="235"/>
      <c r="M141" s="235"/>
      <c r="N141" s="174"/>
      <c r="O141" s="262"/>
      <c r="P141" s="263"/>
      <c r="Q141" s="263"/>
      <c r="R141" s="263"/>
      <c r="S141" s="264"/>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6"/>
      <c r="BC141" s="227"/>
      <c r="BD141" s="228"/>
      <c r="BE141" s="229"/>
      <c r="BF141" s="238"/>
      <c r="BG141" s="239"/>
      <c r="BH141" s="239"/>
      <c r="BI141" s="239"/>
      <c r="BJ141" s="240"/>
    </row>
    <row r="142" spans="2:62" ht="20.25" customHeight="1">
      <c r="B142" s="310"/>
      <c r="C142" s="171"/>
      <c r="D142" s="172"/>
      <c r="E142" s="130"/>
      <c r="F142" s="131">
        <f>C141</f>
        <v>0</v>
      </c>
      <c r="G142" s="130"/>
      <c r="H142" s="131">
        <f>I141</f>
        <v>0</v>
      </c>
      <c r="I142" s="232"/>
      <c r="J142" s="233"/>
      <c r="K142" s="236"/>
      <c r="L142" s="237"/>
      <c r="M142" s="237"/>
      <c r="N142" s="172"/>
      <c r="O142" s="262"/>
      <c r="P142" s="263"/>
      <c r="Q142" s="263"/>
      <c r="R142" s="263"/>
      <c r="S142" s="264"/>
      <c r="T142" s="148" t="s">
        <v>180</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44" t="str">
        <f>IF($BE$3="４週",SUM(W142:AX142),IF($BE$3="暦月",SUM(W142:BA142),""))</f>
        <v/>
      </c>
      <c r="BC142" s="245"/>
      <c r="BD142" s="246" t="str">
        <f>IF($BE$3="４週",BB142/4,IF($BE$3="暦月",(BB142/($BE$8/7)),""))</f>
        <v/>
      </c>
      <c r="BE142" s="245"/>
      <c r="BF142" s="241"/>
      <c r="BG142" s="242"/>
      <c r="BH142" s="242"/>
      <c r="BI142" s="242"/>
      <c r="BJ142" s="243"/>
    </row>
    <row r="143" spans="2:62" ht="20.25" customHeight="1">
      <c r="B143" s="309">
        <f>B141+1</f>
        <v>65</v>
      </c>
      <c r="C143" s="173"/>
      <c r="D143" s="174"/>
      <c r="E143" s="132"/>
      <c r="F143" s="133"/>
      <c r="G143" s="132"/>
      <c r="H143" s="133"/>
      <c r="I143" s="230"/>
      <c r="J143" s="231"/>
      <c r="K143" s="234"/>
      <c r="L143" s="235"/>
      <c r="M143" s="235"/>
      <c r="N143" s="174"/>
      <c r="O143" s="262"/>
      <c r="P143" s="263"/>
      <c r="Q143" s="263"/>
      <c r="R143" s="263"/>
      <c r="S143" s="264"/>
      <c r="T143" s="95" t="s">
        <v>18</v>
      </c>
      <c r="U143" s="96"/>
      <c r="V143" s="97"/>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6"/>
      <c r="BC143" s="227"/>
      <c r="BD143" s="228"/>
      <c r="BE143" s="229"/>
      <c r="BF143" s="238"/>
      <c r="BG143" s="239"/>
      <c r="BH143" s="239"/>
      <c r="BI143" s="239"/>
      <c r="BJ143" s="240"/>
    </row>
    <row r="144" spans="2:62" ht="20.25" customHeight="1">
      <c r="B144" s="310"/>
      <c r="C144" s="171"/>
      <c r="D144" s="172"/>
      <c r="E144" s="130"/>
      <c r="F144" s="131">
        <f>C143</f>
        <v>0</v>
      </c>
      <c r="G144" s="130"/>
      <c r="H144" s="131">
        <f>I143</f>
        <v>0</v>
      </c>
      <c r="I144" s="232"/>
      <c r="J144" s="233"/>
      <c r="K144" s="236"/>
      <c r="L144" s="237"/>
      <c r="M144" s="237"/>
      <c r="N144" s="172"/>
      <c r="O144" s="262"/>
      <c r="P144" s="263"/>
      <c r="Q144" s="263"/>
      <c r="R144" s="263"/>
      <c r="S144" s="264"/>
      <c r="T144" s="148" t="s">
        <v>180</v>
      </c>
      <c r="U144" s="93"/>
      <c r="V144" s="94"/>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44" t="str">
        <f>IF($BE$3="４週",SUM(W144:AX144),IF($BE$3="暦月",SUM(W144:BA144),""))</f>
        <v/>
      </c>
      <c r="BC144" s="245"/>
      <c r="BD144" s="246" t="str">
        <f>IF($BE$3="４週",BB144/4,IF($BE$3="暦月",(BB144/($BE$8/7)),""))</f>
        <v/>
      </c>
      <c r="BE144" s="245"/>
      <c r="BF144" s="241"/>
      <c r="BG144" s="242"/>
      <c r="BH144" s="242"/>
      <c r="BI144" s="242"/>
      <c r="BJ144" s="243"/>
    </row>
    <row r="145" spans="2:62" ht="20.25" customHeight="1">
      <c r="B145" s="309">
        <f>B143+1</f>
        <v>66</v>
      </c>
      <c r="C145" s="173"/>
      <c r="D145" s="174"/>
      <c r="E145" s="132"/>
      <c r="F145" s="133"/>
      <c r="G145" s="132"/>
      <c r="H145" s="133"/>
      <c r="I145" s="230"/>
      <c r="J145" s="231"/>
      <c r="K145" s="234"/>
      <c r="L145" s="235"/>
      <c r="M145" s="235"/>
      <c r="N145" s="174"/>
      <c r="O145" s="262"/>
      <c r="P145" s="263"/>
      <c r="Q145" s="263"/>
      <c r="R145" s="263"/>
      <c r="S145" s="264"/>
      <c r="T145" s="95" t="s">
        <v>18</v>
      </c>
      <c r="U145" s="96"/>
      <c r="V145" s="97"/>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6"/>
      <c r="BC145" s="227"/>
      <c r="BD145" s="228"/>
      <c r="BE145" s="229"/>
      <c r="BF145" s="238"/>
      <c r="BG145" s="239"/>
      <c r="BH145" s="239"/>
      <c r="BI145" s="239"/>
      <c r="BJ145" s="240"/>
    </row>
    <row r="146" spans="2:62" ht="20.25" customHeight="1">
      <c r="B146" s="310"/>
      <c r="C146" s="302"/>
      <c r="D146" s="295"/>
      <c r="E146" s="158"/>
      <c r="F146" s="159">
        <f>C145</f>
        <v>0</v>
      </c>
      <c r="G146" s="158"/>
      <c r="H146" s="159">
        <f>I145</f>
        <v>0</v>
      </c>
      <c r="I146" s="291"/>
      <c r="J146" s="292"/>
      <c r="K146" s="293"/>
      <c r="L146" s="294"/>
      <c r="M146" s="294"/>
      <c r="N146" s="295"/>
      <c r="O146" s="262"/>
      <c r="P146" s="263"/>
      <c r="Q146" s="263"/>
      <c r="R146" s="263"/>
      <c r="S146" s="264"/>
      <c r="T146" s="148" t="s">
        <v>180</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9" t="str">
        <f>IF($BE$3="４週",SUM(W146:AX146),IF($BE$3="暦月",SUM(W146:BA146),""))</f>
        <v/>
      </c>
      <c r="BC146" s="300"/>
      <c r="BD146" s="301" t="str">
        <f>IF($BE$3="４週",BB146/4,IF($BE$3="暦月",(BB146/($BE$8/7)),""))</f>
        <v/>
      </c>
      <c r="BE146" s="300"/>
      <c r="BF146" s="296"/>
      <c r="BG146" s="297"/>
      <c r="BH146" s="297"/>
      <c r="BI146" s="297"/>
      <c r="BJ146" s="298"/>
    </row>
    <row r="147" spans="2:62" ht="20.25" customHeight="1">
      <c r="B147" s="311">
        <f>B145+1</f>
        <v>67</v>
      </c>
      <c r="C147" s="171"/>
      <c r="D147" s="172"/>
      <c r="E147" s="130"/>
      <c r="F147" s="131"/>
      <c r="G147" s="130"/>
      <c r="H147" s="131"/>
      <c r="I147" s="232"/>
      <c r="J147" s="233"/>
      <c r="K147" s="236"/>
      <c r="L147" s="316"/>
      <c r="M147" s="316"/>
      <c r="N147" s="172"/>
      <c r="O147" s="303"/>
      <c r="P147" s="304"/>
      <c r="Q147" s="304"/>
      <c r="R147" s="304"/>
      <c r="S147" s="305"/>
      <c r="T147" s="147" t="s">
        <v>18</v>
      </c>
      <c r="V147" s="98"/>
      <c r="W147" s="162"/>
      <c r="X147" s="163"/>
      <c r="Y147" s="163"/>
      <c r="Z147" s="163"/>
      <c r="AA147" s="163"/>
      <c r="AB147" s="163"/>
      <c r="AC147" s="164"/>
      <c r="AD147" s="162"/>
      <c r="AE147" s="163"/>
      <c r="AF147" s="163"/>
      <c r="AG147" s="163"/>
      <c r="AH147" s="163"/>
      <c r="AI147" s="163"/>
      <c r="AJ147" s="164"/>
      <c r="AK147" s="162"/>
      <c r="AL147" s="163"/>
      <c r="AM147" s="163"/>
      <c r="AN147" s="163"/>
      <c r="AO147" s="163"/>
      <c r="AP147" s="163"/>
      <c r="AQ147" s="164"/>
      <c r="AR147" s="162"/>
      <c r="AS147" s="163"/>
      <c r="AT147" s="163"/>
      <c r="AU147" s="163"/>
      <c r="AV147" s="163"/>
      <c r="AW147" s="163"/>
      <c r="AX147" s="164"/>
      <c r="AY147" s="162"/>
      <c r="AZ147" s="163"/>
      <c r="BA147" s="165"/>
      <c r="BB147" s="317"/>
      <c r="BC147" s="318"/>
      <c r="BD147" s="319"/>
      <c r="BE147" s="320"/>
      <c r="BF147" s="241"/>
      <c r="BG147" s="321"/>
      <c r="BH147" s="321"/>
      <c r="BI147" s="321"/>
      <c r="BJ147" s="243"/>
    </row>
    <row r="148" spans="2:62" ht="20.25" customHeight="1">
      <c r="B148" s="310"/>
      <c r="C148" s="171"/>
      <c r="D148" s="172"/>
      <c r="E148" s="130"/>
      <c r="F148" s="131">
        <f>C147</f>
        <v>0</v>
      </c>
      <c r="G148" s="130"/>
      <c r="H148" s="131">
        <f>I147</f>
        <v>0</v>
      </c>
      <c r="I148" s="232"/>
      <c r="J148" s="233"/>
      <c r="K148" s="236"/>
      <c r="L148" s="237"/>
      <c r="M148" s="237"/>
      <c r="N148" s="172"/>
      <c r="O148" s="262"/>
      <c r="P148" s="263"/>
      <c r="Q148" s="263"/>
      <c r="R148" s="263"/>
      <c r="S148" s="264"/>
      <c r="T148" s="148" t="s">
        <v>180</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44" t="str">
        <f>IF($BE$3="４週",SUM(W148:AX148),IF($BE$3="暦月",SUM(W148:BA148),""))</f>
        <v/>
      </c>
      <c r="BC148" s="245"/>
      <c r="BD148" s="246" t="str">
        <f>IF($BE$3="４週",BB148/4,IF($BE$3="暦月",(BB148/($BE$8/7)),""))</f>
        <v/>
      </c>
      <c r="BE148" s="245"/>
      <c r="BF148" s="241"/>
      <c r="BG148" s="242"/>
      <c r="BH148" s="242"/>
      <c r="BI148" s="242"/>
      <c r="BJ148" s="243"/>
    </row>
    <row r="149" spans="2:62" ht="20.25" customHeight="1">
      <c r="B149" s="309">
        <f>B147+1</f>
        <v>68</v>
      </c>
      <c r="C149" s="173"/>
      <c r="D149" s="174"/>
      <c r="E149" s="130"/>
      <c r="F149" s="131"/>
      <c r="G149" s="130"/>
      <c r="H149" s="131"/>
      <c r="I149" s="230"/>
      <c r="J149" s="231"/>
      <c r="K149" s="234"/>
      <c r="L149" s="235"/>
      <c r="M149" s="235"/>
      <c r="N149" s="174"/>
      <c r="O149" s="262"/>
      <c r="P149" s="263"/>
      <c r="Q149" s="263"/>
      <c r="R149" s="263"/>
      <c r="S149" s="264"/>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6"/>
      <c r="BC149" s="227"/>
      <c r="BD149" s="228"/>
      <c r="BE149" s="229"/>
      <c r="BF149" s="238"/>
      <c r="BG149" s="239"/>
      <c r="BH149" s="239"/>
      <c r="BI149" s="239"/>
      <c r="BJ149" s="240"/>
    </row>
    <row r="150" spans="2:62" ht="20.25" customHeight="1">
      <c r="B150" s="310"/>
      <c r="C150" s="171"/>
      <c r="D150" s="172"/>
      <c r="E150" s="130"/>
      <c r="F150" s="131">
        <f>C149</f>
        <v>0</v>
      </c>
      <c r="G150" s="130"/>
      <c r="H150" s="131">
        <f>I149</f>
        <v>0</v>
      </c>
      <c r="I150" s="232"/>
      <c r="J150" s="233"/>
      <c r="K150" s="236"/>
      <c r="L150" s="237"/>
      <c r="M150" s="237"/>
      <c r="N150" s="172"/>
      <c r="O150" s="262"/>
      <c r="P150" s="263"/>
      <c r="Q150" s="263"/>
      <c r="R150" s="263"/>
      <c r="S150" s="264"/>
      <c r="T150" s="148" t="s">
        <v>180</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44" t="str">
        <f>IF($BE$3="４週",SUM(W150:AX150),IF($BE$3="暦月",SUM(W150:BA150),""))</f>
        <v/>
      </c>
      <c r="BC150" s="245"/>
      <c r="BD150" s="246" t="str">
        <f>IF($BE$3="４週",BB150/4,IF($BE$3="暦月",(BB150/($BE$8/7)),""))</f>
        <v/>
      </c>
      <c r="BE150" s="245"/>
      <c r="BF150" s="241"/>
      <c r="BG150" s="242"/>
      <c r="BH150" s="242"/>
      <c r="BI150" s="242"/>
      <c r="BJ150" s="243"/>
    </row>
    <row r="151" spans="2:62" ht="20.25" customHeight="1">
      <c r="B151" s="309">
        <f>B149+1</f>
        <v>69</v>
      </c>
      <c r="C151" s="173"/>
      <c r="D151" s="174"/>
      <c r="E151" s="130"/>
      <c r="F151" s="131"/>
      <c r="G151" s="130"/>
      <c r="H151" s="131"/>
      <c r="I151" s="230"/>
      <c r="J151" s="231"/>
      <c r="K151" s="234"/>
      <c r="L151" s="235"/>
      <c r="M151" s="235"/>
      <c r="N151" s="174"/>
      <c r="O151" s="262"/>
      <c r="P151" s="263"/>
      <c r="Q151" s="263"/>
      <c r="R151" s="263"/>
      <c r="S151" s="264"/>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6"/>
      <c r="BC151" s="227"/>
      <c r="BD151" s="228"/>
      <c r="BE151" s="229"/>
      <c r="BF151" s="238"/>
      <c r="BG151" s="239"/>
      <c r="BH151" s="239"/>
      <c r="BI151" s="239"/>
      <c r="BJ151" s="240"/>
    </row>
    <row r="152" spans="2:62" ht="20.25" customHeight="1">
      <c r="B152" s="310"/>
      <c r="C152" s="171"/>
      <c r="D152" s="172"/>
      <c r="E152" s="130"/>
      <c r="F152" s="131">
        <f>C151</f>
        <v>0</v>
      </c>
      <c r="G152" s="130"/>
      <c r="H152" s="131">
        <f>I151</f>
        <v>0</v>
      </c>
      <c r="I152" s="232"/>
      <c r="J152" s="233"/>
      <c r="K152" s="236"/>
      <c r="L152" s="237"/>
      <c r="M152" s="237"/>
      <c r="N152" s="172"/>
      <c r="O152" s="262"/>
      <c r="P152" s="263"/>
      <c r="Q152" s="263"/>
      <c r="R152" s="263"/>
      <c r="S152" s="264"/>
      <c r="T152" s="148" t="s">
        <v>180</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44" t="str">
        <f>IF($BE$3="４週",SUM(W152:AX152),IF($BE$3="暦月",SUM(W152:BA152),""))</f>
        <v/>
      </c>
      <c r="BC152" s="245"/>
      <c r="BD152" s="246" t="str">
        <f>IF($BE$3="４週",BB152/4,IF($BE$3="暦月",(BB152/($BE$8/7)),""))</f>
        <v/>
      </c>
      <c r="BE152" s="245"/>
      <c r="BF152" s="241"/>
      <c r="BG152" s="242"/>
      <c r="BH152" s="242"/>
      <c r="BI152" s="242"/>
      <c r="BJ152" s="243"/>
    </row>
    <row r="153" spans="2:62" ht="20.25" customHeight="1">
      <c r="B153" s="309">
        <f t="shared" ref="B153" si="3">B151+1</f>
        <v>70</v>
      </c>
      <c r="C153" s="173"/>
      <c r="D153" s="174"/>
      <c r="E153" s="130"/>
      <c r="F153" s="131"/>
      <c r="G153" s="130"/>
      <c r="H153" s="131"/>
      <c r="I153" s="230"/>
      <c r="J153" s="231"/>
      <c r="K153" s="234"/>
      <c r="L153" s="235"/>
      <c r="M153" s="235"/>
      <c r="N153" s="174"/>
      <c r="O153" s="262"/>
      <c r="P153" s="263"/>
      <c r="Q153" s="263"/>
      <c r="R153" s="263"/>
      <c r="S153" s="264"/>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6"/>
      <c r="BC153" s="227"/>
      <c r="BD153" s="228"/>
      <c r="BE153" s="229"/>
      <c r="BF153" s="238"/>
      <c r="BG153" s="239"/>
      <c r="BH153" s="239"/>
      <c r="BI153" s="239"/>
      <c r="BJ153" s="240"/>
    </row>
    <row r="154" spans="2:62" ht="20.25" customHeight="1">
      <c r="B154" s="310"/>
      <c r="C154" s="171"/>
      <c r="D154" s="172"/>
      <c r="E154" s="130"/>
      <c r="F154" s="131">
        <f>C153</f>
        <v>0</v>
      </c>
      <c r="G154" s="130"/>
      <c r="H154" s="131">
        <f>I153</f>
        <v>0</v>
      </c>
      <c r="I154" s="232"/>
      <c r="J154" s="233"/>
      <c r="K154" s="236"/>
      <c r="L154" s="237"/>
      <c r="M154" s="237"/>
      <c r="N154" s="172"/>
      <c r="O154" s="262"/>
      <c r="P154" s="263"/>
      <c r="Q154" s="263"/>
      <c r="R154" s="263"/>
      <c r="S154" s="264"/>
      <c r="T154" s="148" t="s">
        <v>180</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44" t="str">
        <f>IF($BE$3="４週",SUM(W154:AX154),IF($BE$3="暦月",SUM(W154:BA154),""))</f>
        <v/>
      </c>
      <c r="BC154" s="245"/>
      <c r="BD154" s="246" t="str">
        <f>IF($BE$3="４週",BB154/4,IF($BE$3="暦月",(BB154/($BE$8/7)),""))</f>
        <v/>
      </c>
      <c r="BE154" s="245"/>
      <c r="BF154" s="241"/>
      <c r="BG154" s="242"/>
      <c r="BH154" s="242"/>
      <c r="BI154" s="242"/>
      <c r="BJ154" s="243"/>
    </row>
    <row r="155" spans="2:62" ht="20.25" customHeight="1">
      <c r="B155" s="309">
        <f>B153+1</f>
        <v>71</v>
      </c>
      <c r="C155" s="173"/>
      <c r="D155" s="174"/>
      <c r="E155" s="132"/>
      <c r="F155" s="133"/>
      <c r="G155" s="132"/>
      <c r="H155" s="133"/>
      <c r="I155" s="230"/>
      <c r="J155" s="231"/>
      <c r="K155" s="234"/>
      <c r="L155" s="235"/>
      <c r="M155" s="235"/>
      <c r="N155" s="174"/>
      <c r="O155" s="262"/>
      <c r="P155" s="263"/>
      <c r="Q155" s="263"/>
      <c r="R155" s="263"/>
      <c r="S155" s="264"/>
      <c r="T155" s="95" t="s">
        <v>18</v>
      </c>
      <c r="U155" s="96"/>
      <c r="V155" s="97"/>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6"/>
      <c r="BC155" s="227"/>
      <c r="BD155" s="228"/>
      <c r="BE155" s="229"/>
      <c r="BF155" s="238"/>
      <c r="BG155" s="239"/>
      <c r="BH155" s="239"/>
      <c r="BI155" s="239"/>
      <c r="BJ155" s="240"/>
    </row>
    <row r="156" spans="2:62" ht="20.25" customHeight="1">
      <c r="B156" s="310"/>
      <c r="C156" s="171"/>
      <c r="D156" s="172"/>
      <c r="E156" s="130"/>
      <c r="F156" s="131">
        <f>C155</f>
        <v>0</v>
      </c>
      <c r="G156" s="130"/>
      <c r="H156" s="131">
        <f>I155</f>
        <v>0</v>
      </c>
      <c r="I156" s="232"/>
      <c r="J156" s="233"/>
      <c r="K156" s="236"/>
      <c r="L156" s="237"/>
      <c r="M156" s="237"/>
      <c r="N156" s="172"/>
      <c r="O156" s="262"/>
      <c r="P156" s="263"/>
      <c r="Q156" s="263"/>
      <c r="R156" s="263"/>
      <c r="S156" s="264"/>
      <c r="T156" s="92" t="s">
        <v>180</v>
      </c>
      <c r="U156" s="93"/>
      <c r="V156" s="94"/>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44" t="str">
        <f>IF($BE$3="４週",SUM(W156:AX156),IF($BE$3="暦月",SUM(W156:BA156),""))</f>
        <v/>
      </c>
      <c r="BC156" s="245"/>
      <c r="BD156" s="246" t="str">
        <f>IF($BE$3="４週",BB156/4,IF($BE$3="暦月",(BB156/($BE$8/7)),""))</f>
        <v/>
      </c>
      <c r="BE156" s="245"/>
      <c r="BF156" s="241"/>
      <c r="BG156" s="242"/>
      <c r="BH156" s="242"/>
      <c r="BI156" s="242"/>
      <c r="BJ156" s="243"/>
    </row>
    <row r="157" spans="2:62" ht="20.25" customHeight="1">
      <c r="B157" s="309">
        <f>B155+1</f>
        <v>72</v>
      </c>
      <c r="C157" s="173"/>
      <c r="D157" s="174"/>
      <c r="E157" s="130"/>
      <c r="F157" s="131"/>
      <c r="G157" s="130"/>
      <c r="H157" s="131"/>
      <c r="I157" s="230"/>
      <c r="J157" s="231"/>
      <c r="K157" s="234"/>
      <c r="L157" s="235"/>
      <c r="M157" s="235"/>
      <c r="N157" s="174"/>
      <c r="O157" s="262"/>
      <c r="P157" s="263"/>
      <c r="Q157" s="263"/>
      <c r="R157" s="263"/>
      <c r="S157" s="264"/>
      <c r="T157" s="95" t="s">
        <v>18</v>
      </c>
      <c r="U157" s="96"/>
      <c r="V157" s="97"/>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6"/>
      <c r="BC157" s="227"/>
      <c r="BD157" s="228"/>
      <c r="BE157" s="229"/>
      <c r="BF157" s="238"/>
      <c r="BG157" s="239"/>
      <c r="BH157" s="239"/>
      <c r="BI157" s="239"/>
      <c r="BJ157" s="240"/>
    </row>
    <row r="158" spans="2:62" ht="20.25" customHeight="1">
      <c r="B158" s="310"/>
      <c r="C158" s="171"/>
      <c r="D158" s="172"/>
      <c r="E158" s="130"/>
      <c r="F158" s="131">
        <f>C157</f>
        <v>0</v>
      </c>
      <c r="G158" s="130"/>
      <c r="H158" s="131">
        <f>I157</f>
        <v>0</v>
      </c>
      <c r="I158" s="232"/>
      <c r="J158" s="233"/>
      <c r="K158" s="236"/>
      <c r="L158" s="237"/>
      <c r="M158" s="237"/>
      <c r="N158" s="172"/>
      <c r="O158" s="262"/>
      <c r="P158" s="263"/>
      <c r="Q158" s="263"/>
      <c r="R158" s="263"/>
      <c r="S158" s="264"/>
      <c r="T158" s="92" t="s">
        <v>180</v>
      </c>
      <c r="U158" s="93"/>
      <c r="V158" s="94"/>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44" t="str">
        <f>IF($BE$3="４週",SUM(W158:AX158),IF($BE$3="暦月",SUM(W158:BA158),""))</f>
        <v/>
      </c>
      <c r="BC158" s="245"/>
      <c r="BD158" s="246" t="str">
        <f>IF($BE$3="４週",BB158/4,IF($BE$3="暦月",(BB158/($BE$8/7)),""))</f>
        <v/>
      </c>
      <c r="BE158" s="245"/>
      <c r="BF158" s="241"/>
      <c r="BG158" s="242"/>
      <c r="BH158" s="242"/>
      <c r="BI158" s="242"/>
      <c r="BJ158" s="243"/>
    </row>
    <row r="159" spans="2:62" ht="20.25" customHeight="1">
      <c r="B159" s="309">
        <f>B157+1</f>
        <v>73</v>
      </c>
      <c r="C159" s="173"/>
      <c r="D159" s="174"/>
      <c r="E159" s="130"/>
      <c r="F159" s="131"/>
      <c r="G159" s="130"/>
      <c r="H159" s="131"/>
      <c r="I159" s="230"/>
      <c r="J159" s="231"/>
      <c r="K159" s="234"/>
      <c r="L159" s="235"/>
      <c r="M159" s="235"/>
      <c r="N159" s="174"/>
      <c r="O159" s="262"/>
      <c r="P159" s="263"/>
      <c r="Q159" s="263"/>
      <c r="R159" s="263"/>
      <c r="S159" s="264"/>
      <c r="T159" s="95" t="s">
        <v>18</v>
      </c>
      <c r="U159" s="96"/>
      <c r="V159" s="97"/>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6"/>
      <c r="BC159" s="227"/>
      <c r="BD159" s="228"/>
      <c r="BE159" s="229"/>
      <c r="BF159" s="238"/>
      <c r="BG159" s="239"/>
      <c r="BH159" s="239"/>
      <c r="BI159" s="239"/>
      <c r="BJ159" s="240"/>
    </row>
    <row r="160" spans="2:62" ht="20.25" customHeight="1">
      <c r="B160" s="310"/>
      <c r="C160" s="171"/>
      <c r="D160" s="172"/>
      <c r="E160" s="130"/>
      <c r="F160" s="131">
        <f>C159</f>
        <v>0</v>
      </c>
      <c r="G160" s="130"/>
      <c r="H160" s="131">
        <f>I159</f>
        <v>0</v>
      </c>
      <c r="I160" s="232"/>
      <c r="J160" s="233"/>
      <c r="K160" s="236"/>
      <c r="L160" s="237"/>
      <c r="M160" s="237"/>
      <c r="N160" s="172"/>
      <c r="O160" s="262"/>
      <c r="P160" s="263"/>
      <c r="Q160" s="263"/>
      <c r="R160" s="263"/>
      <c r="S160" s="264"/>
      <c r="T160" s="92" t="s">
        <v>180</v>
      </c>
      <c r="U160" s="93"/>
      <c r="V160" s="94"/>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44" t="str">
        <f>IF($BE$3="４週",SUM(W160:AX160),IF($BE$3="暦月",SUM(W160:BA160),""))</f>
        <v/>
      </c>
      <c r="BC160" s="245"/>
      <c r="BD160" s="246" t="str">
        <f>IF($BE$3="４週",BB160/4,IF($BE$3="暦月",(BB160/($BE$8/7)),""))</f>
        <v/>
      </c>
      <c r="BE160" s="245"/>
      <c r="BF160" s="241"/>
      <c r="BG160" s="242"/>
      <c r="BH160" s="242"/>
      <c r="BI160" s="242"/>
      <c r="BJ160" s="243"/>
    </row>
    <row r="161" spans="2:62" ht="20.25" customHeight="1">
      <c r="B161" s="309">
        <f>B159+1</f>
        <v>74</v>
      </c>
      <c r="C161" s="173"/>
      <c r="D161" s="174"/>
      <c r="E161" s="130"/>
      <c r="F161" s="131"/>
      <c r="G161" s="130"/>
      <c r="H161" s="131"/>
      <c r="I161" s="230"/>
      <c r="J161" s="231"/>
      <c r="K161" s="234"/>
      <c r="L161" s="235"/>
      <c r="M161" s="235"/>
      <c r="N161" s="174"/>
      <c r="O161" s="262"/>
      <c r="P161" s="263"/>
      <c r="Q161" s="263"/>
      <c r="R161" s="263"/>
      <c r="S161" s="264"/>
      <c r="T161" s="95" t="s">
        <v>18</v>
      </c>
      <c r="U161" s="96"/>
      <c r="V161" s="97"/>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6"/>
      <c r="BC161" s="227"/>
      <c r="BD161" s="228"/>
      <c r="BE161" s="229"/>
      <c r="BF161" s="238"/>
      <c r="BG161" s="239"/>
      <c r="BH161" s="239"/>
      <c r="BI161" s="239"/>
      <c r="BJ161" s="240"/>
    </row>
    <row r="162" spans="2:62" ht="20.25" customHeight="1">
      <c r="B162" s="310"/>
      <c r="C162" s="171"/>
      <c r="D162" s="172"/>
      <c r="E162" s="130"/>
      <c r="F162" s="131">
        <f>C161</f>
        <v>0</v>
      </c>
      <c r="G162" s="130"/>
      <c r="H162" s="131">
        <f>I161</f>
        <v>0</v>
      </c>
      <c r="I162" s="232"/>
      <c r="J162" s="233"/>
      <c r="K162" s="236"/>
      <c r="L162" s="237"/>
      <c r="M162" s="237"/>
      <c r="N162" s="172"/>
      <c r="O162" s="262"/>
      <c r="P162" s="263"/>
      <c r="Q162" s="263"/>
      <c r="R162" s="263"/>
      <c r="S162" s="264"/>
      <c r="T162" s="148" t="s">
        <v>180</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44" t="str">
        <f>IF($BE$3="４週",SUM(W162:AX162),IF($BE$3="暦月",SUM(W162:BA162),""))</f>
        <v/>
      </c>
      <c r="BC162" s="245"/>
      <c r="BD162" s="246" t="str">
        <f>IF($BE$3="４週",BB162/4,IF($BE$3="暦月",(BB162/($BE$8/7)),""))</f>
        <v/>
      </c>
      <c r="BE162" s="245"/>
      <c r="BF162" s="241"/>
      <c r="BG162" s="242"/>
      <c r="BH162" s="242"/>
      <c r="BI162" s="242"/>
      <c r="BJ162" s="243"/>
    </row>
    <row r="163" spans="2:62" ht="20.25" customHeight="1">
      <c r="B163" s="309">
        <f>B161+1</f>
        <v>75</v>
      </c>
      <c r="C163" s="173"/>
      <c r="D163" s="174"/>
      <c r="E163" s="130"/>
      <c r="F163" s="131"/>
      <c r="G163" s="130"/>
      <c r="H163" s="131"/>
      <c r="I163" s="230"/>
      <c r="J163" s="231"/>
      <c r="K163" s="234"/>
      <c r="L163" s="235"/>
      <c r="M163" s="235"/>
      <c r="N163" s="174"/>
      <c r="O163" s="262"/>
      <c r="P163" s="263"/>
      <c r="Q163" s="263"/>
      <c r="R163" s="263"/>
      <c r="S163" s="264"/>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6"/>
      <c r="BC163" s="227"/>
      <c r="BD163" s="228"/>
      <c r="BE163" s="229"/>
      <c r="BF163" s="238"/>
      <c r="BG163" s="239"/>
      <c r="BH163" s="239"/>
      <c r="BI163" s="239"/>
      <c r="BJ163" s="240"/>
    </row>
    <row r="164" spans="2:62" ht="20.25" customHeight="1">
      <c r="B164" s="310"/>
      <c r="C164" s="171"/>
      <c r="D164" s="172"/>
      <c r="E164" s="130"/>
      <c r="F164" s="131">
        <f>C163</f>
        <v>0</v>
      </c>
      <c r="G164" s="130"/>
      <c r="H164" s="131">
        <f>I163</f>
        <v>0</v>
      </c>
      <c r="I164" s="232"/>
      <c r="J164" s="233"/>
      <c r="K164" s="236"/>
      <c r="L164" s="237"/>
      <c r="M164" s="237"/>
      <c r="N164" s="172"/>
      <c r="O164" s="262"/>
      <c r="P164" s="263"/>
      <c r="Q164" s="263"/>
      <c r="R164" s="263"/>
      <c r="S164" s="264"/>
      <c r="T164" s="92" t="s">
        <v>180</v>
      </c>
      <c r="U164" s="93"/>
      <c r="V164" s="94"/>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44" t="str">
        <f>IF($BE$3="４週",SUM(W164:AX164),IF($BE$3="暦月",SUM(W164:BA164),""))</f>
        <v/>
      </c>
      <c r="BC164" s="245"/>
      <c r="BD164" s="246" t="str">
        <f>IF($BE$3="４週",BB164/4,IF($BE$3="暦月",(BB164/($BE$8/7)),""))</f>
        <v/>
      </c>
      <c r="BE164" s="245"/>
      <c r="BF164" s="241"/>
      <c r="BG164" s="242"/>
      <c r="BH164" s="242"/>
      <c r="BI164" s="242"/>
      <c r="BJ164" s="243"/>
    </row>
    <row r="165" spans="2:62" ht="20.25" customHeight="1">
      <c r="B165" s="309">
        <f>B163+1</f>
        <v>76</v>
      </c>
      <c r="C165" s="173"/>
      <c r="D165" s="174"/>
      <c r="E165" s="130"/>
      <c r="F165" s="131"/>
      <c r="G165" s="130"/>
      <c r="H165" s="131"/>
      <c r="I165" s="230"/>
      <c r="J165" s="231"/>
      <c r="K165" s="234"/>
      <c r="L165" s="235"/>
      <c r="M165" s="235"/>
      <c r="N165" s="174"/>
      <c r="O165" s="262"/>
      <c r="P165" s="263"/>
      <c r="Q165" s="263"/>
      <c r="R165" s="263"/>
      <c r="S165" s="264"/>
      <c r="T165" s="95" t="s">
        <v>18</v>
      </c>
      <c r="U165" s="96"/>
      <c r="V165" s="97"/>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6"/>
      <c r="BC165" s="227"/>
      <c r="BD165" s="228"/>
      <c r="BE165" s="229"/>
      <c r="BF165" s="238"/>
      <c r="BG165" s="239"/>
      <c r="BH165" s="239"/>
      <c r="BI165" s="239"/>
      <c r="BJ165" s="240"/>
    </row>
    <row r="166" spans="2:62" ht="20.25" customHeight="1">
      <c r="B166" s="310"/>
      <c r="C166" s="171"/>
      <c r="D166" s="172"/>
      <c r="E166" s="130"/>
      <c r="F166" s="131">
        <f>C165</f>
        <v>0</v>
      </c>
      <c r="G166" s="130"/>
      <c r="H166" s="131">
        <f>I165</f>
        <v>0</v>
      </c>
      <c r="I166" s="232"/>
      <c r="J166" s="233"/>
      <c r="K166" s="236"/>
      <c r="L166" s="237"/>
      <c r="M166" s="237"/>
      <c r="N166" s="172"/>
      <c r="O166" s="262"/>
      <c r="P166" s="263"/>
      <c r="Q166" s="263"/>
      <c r="R166" s="263"/>
      <c r="S166" s="264"/>
      <c r="T166" s="92" t="s">
        <v>180</v>
      </c>
      <c r="U166" s="93"/>
      <c r="V166" s="94"/>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44" t="str">
        <f>IF($BE$3="４週",SUM(W166:AX166),IF($BE$3="暦月",SUM(W166:BA166),""))</f>
        <v/>
      </c>
      <c r="BC166" s="245"/>
      <c r="BD166" s="246" t="str">
        <f>IF($BE$3="４週",BB166/4,IF($BE$3="暦月",(BB166/($BE$8/7)),""))</f>
        <v/>
      </c>
      <c r="BE166" s="245"/>
      <c r="BF166" s="241"/>
      <c r="BG166" s="242"/>
      <c r="BH166" s="242"/>
      <c r="BI166" s="242"/>
      <c r="BJ166" s="243"/>
    </row>
    <row r="167" spans="2:62" ht="20.25" customHeight="1">
      <c r="B167" s="309">
        <f>B165+1</f>
        <v>77</v>
      </c>
      <c r="C167" s="173"/>
      <c r="D167" s="174"/>
      <c r="E167" s="130"/>
      <c r="F167" s="131"/>
      <c r="G167" s="130"/>
      <c r="H167" s="131"/>
      <c r="I167" s="230"/>
      <c r="J167" s="231"/>
      <c r="K167" s="234"/>
      <c r="L167" s="235"/>
      <c r="M167" s="235"/>
      <c r="N167" s="174"/>
      <c r="O167" s="262"/>
      <c r="P167" s="263"/>
      <c r="Q167" s="263"/>
      <c r="R167" s="263"/>
      <c r="S167" s="264"/>
      <c r="T167" s="95" t="s">
        <v>18</v>
      </c>
      <c r="U167" s="96"/>
      <c r="V167" s="97"/>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6"/>
      <c r="BC167" s="227"/>
      <c r="BD167" s="228"/>
      <c r="BE167" s="229"/>
      <c r="BF167" s="238"/>
      <c r="BG167" s="239"/>
      <c r="BH167" s="239"/>
      <c r="BI167" s="239"/>
      <c r="BJ167" s="240"/>
    </row>
    <row r="168" spans="2:62" ht="20.25" customHeight="1">
      <c r="B168" s="310"/>
      <c r="C168" s="171"/>
      <c r="D168" s="172"/>
      <c r="E168" s="130"/>
      <c r="F168" s="131">
        <f>C167</f>
        <v>0</v>
      </c>
      <c r="G168" s="130"/>
      <c r="H168" s="131">
        <f>I167</f>
        <v>0</v>
      </c>
      <c r="I168" s="232"/>
      <c r="J168" s="233"/>
      <c r="K168" s="236"/>
      <c r="L168" s="237"/>
      <c r="M168" s="237"/>
      <c r="N168" s="172"/>
      <c r="O168" s="262"/>
      <c r="P168" s="263"/>
      <c r="Q168" s="263"/>
      <c r="R168" s="263"/>
      <c r="S168" s="264"/>
      <c r="T168" s="92" t="s">
        <v>180</v>
      </c>
      <c r="U168" s="93"/>
      <c r="V168" s="94"/>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44" t="str">
        <f>IF($BE$3="４週",SUM(W168:AX168),IF($BE$3="暦月",SUM(W168:BA168),""))</f>
        <v/>
      </c>
      <c r="BC168" s="245"/>
      <c r="BD168" s="246" t="str">
        <f>IF($BE$3="４週",BB168/4,IF($BE$3="暦月",(BB168/($BE$8/7)),""))</f>
        <v/>
      </c>
      <c r="BE168" s="245"/>
      <c r="BF168" s="241"/>
      <c r="BG168" s="242"/>
      <c r="BH168" s="242"/>
      <c r="BI168" s="242"/>
      <c r="BJ168" s="243"/>
    </row>
    <row r="169" spans="2:62" ht="20.25" customHeight="1">
      <c r="B169" s="309">
        <f>B167+1</f>
        <v>78</v>
      </c>
      <c r="C169" s="173"/>
      <c r="D169" s="174"/>
      <c r="E169" s="130"/>
      <c r="F169" s="131"/>
      <c r="G169" s="130"/>
      <c r="H169" s="131"/>
      <c r="I169" s="230"/>
      <c r="J169" s="231"/>
      <c r="K169" s="234"/>
      <c r="L169" s="235"/>
      <c r="M169" s="235"/>
      <c r="N169" s="174"/>
      <c r="O169" s="262"/>
      <c r="P169" s="263"/>
      <c r="Q169" s="263"/>
      <c r="R169" s="263"/>
      <c r="S169" s="264"/>
      <c r="T169" s="95" t="s">
        <v>18</v>
      </c>
      <c r="U169" s="96"/>
      <c r="V169" s="97"/>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6"/>
      <c r="BC169" s="227"/>
      <c r="BD169" s="228"/>
      <c r="BE169" s="229"/>
      <c r="BF169" s="238"/>
      <c r="BG169" s="239"/>
      <c r="BH169" s="239"/>
      <c r="BI169" s="239"/>
      <c r="BJ169" s="240"/>
    </row>
    <row r="170" spans="2:62" ht="20.25" customHeight="1">
      <c r="B170" s="310"/>
      <c r="C170" s="171"/>
      <c r="D170" s="172"/>
      <c r="E170" s="130"/>
      <c r="F170" s="131">
        <f>C169</f>
        <v>0</v>
      </c>
      <c r="G170" s="130"/>
      <c r="H170" s="131">
        <f>I169</f>
        <v>0</v>
      </c>
      <c r="I170" s="232"/>
      <c r="J170" s="233"/>
      <c r="K170" s="236"/>
      <c r="L170" s="237"/>
      <c r="M170" s="237"/>
      <c r="N170" s="172"/>
      <c r="O170" s="262"/>
      <c r="P170" s="263"/>
      <c r="Q170" s="263"/>
      <c r="R170" s="263"/>
      <c r="S170" s="264"/>
      <c r="T170" s="148" t="s">
        <v>180</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44" t="str">
        <f>IF($BE$3="４週",SUM(W170:AX170),IF($BE$3="暦月",SUM(W170:BA170),""))</f>
        <v/>
      </c>
      <c r="BC170" s="245"/>
      <c r="BD170" s="246" t="str">
        <f>IF($BE$3="４週",BB170/4,IF($BE$3="暦月",(BB170/($BE$8/7)),""))</f>
        <v/>
      </c>
      <c r="BE170" s="245"/>
      <c r="BF170" s="241"/>
      <c r="BG170" s="242"/>
      <c r="BH170" s="242"/>
      <c r="BI170" s="242"/>
      <c r="BJ170" s="243"/>
    </row>
    <row r="171" spans="2:62" ht="20.25" customHeight="1">
      <c r="B171" s="309">
        <f>B169+1</f>
        <v>79</v>
      </c>
      <c r="C171" s="173"/>
      <c r="D171" s="174"/>
      <c r="E171" s="130"/>
      <c r="F171" s="131"/>
      <c r="G171" s="130"/>
      <c r="H171" s="131"/>
      <c r="I171" s="230"/>
      <c r="J171" s="231"/>
      <c r="K171" s="234"/>
      <c r="L171" s="235"/>
      <c r="M171" s="235"/>
      <c r="N171" s="174"/>
      <c r="O171" s="262"/>
      <c r="P171" s="263"/>
      <c r="Q171" s="263"/>
      <c r="R171" s="263"/>
      <c r="S171" s="264"/>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6"/>
      <c r="BC171" s="227"/>
      <c r="BD171" s="228"/>
      <c r="BE171" s="229"/>
      <c r="BF171" s="238"/>
      <c r="BG171" s="239"/>
      <c r="BH171" s="239"/>
      <c r="BI171" s="239"/>
      <c r="BJ171" s="240"/>
    </row>
    <row r="172" spans="2:62" ht="20.25" customHeight="1">
      <c r="B172" s="310"/>
      <c r="C172" s="171"/>
      <c r="D172" s="172"/>
      <c r="E172" s="130"/>
      <c r="F172" s="131">
        <f>C171</f>
        <v>0</v>
      </c>
      <c r="G172" s="130"/>
      <c r="H172" s="131">
        <f>I171</f>
        <v>0</v>
      </c>
      <c r="I172" s="232"/>
      <c r="J172" s="233"/>
      <c r="K172" s="236"/>
      <c r="L172" s="237"/>
      <c r="M172" s="237"/>
      <c r="N172" s="172"/>
      <c r="O172" s="262"/>
      <c r="P172" s="263"/>
      <c r="Q172" s="263"/>
      <c r="R172" s="263"/>
      <c r="S172" s="264"/>
      <c r="T172" s="148" t="s">
        <v>180</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44" t="str">
        <f>IF($BE$3="４週",SUM(W172:AX172),IF($BE$3="暦月",SUM(W172:BA172),""))</f>
        <v/>
      </c>
      <c r="BC172" s="245"/>
      <c r="BD172" s="246" t="str">
        <f>IF($BE$3="４週",BB172/4,IF($BE$3="暦月",(BB172/($BE$8/7)),""))</f>
        <v/>
      </c>
      <c r="BE172" s="245"/>
      <c r="BF172" s="241"/>
      <c r="BG172" s="242"/>
      <c r="BH172" s="242"/>
      <c r="BI172" s="242"/>
      <c r="BJ172" s="243"/>
    </row>
    <row r="173" spans="2:62" ht="20.25" customHeight="1">
      <c r="B173" s="309">
        <f>B171+1</f>
        <v>80</v>
      </c>
      <c r="C173" s="173"/>
      <c r="D173" s="174"/>
      <c r="E173" s="130"/>
      <c r="F173" s="131"/>
      <c r="G173" s="130"/>
      <c r="H173" s="131"/>
      <c r="I173" s="230"/>
      <c r="J173" s="231"/>
      <c r="K173" s="234"/>
      <c r="L173" s="235"/>
      <c r="M173" s="235"/>
      <c r="N173" s="174"/>
      <c r="O173" s="262"/>
      <c r="P173" s="263"/>
      <c r="Q173" s="263"/>
      <c r="R173" s="263"/>
      <c r="S173" s="264"/>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6"/>
      <c r="BC173" s="227"/>
      <c r="BD173" s="228"/>
      <c r="BE173" s="229"/>
      <c r="BF173" s="238"/>
      <c r="BG173" s="239"/>
      <c r="BH173" s="239"/>
      <c r="BI173" s="239"/>
      <c r="BJ173" s="240"/>
    </row>
    <row r="174" spans="2:62" ht="20.25" customHeight="1">
      <c r="B174" s="310"/>
      <c r="C174" s="171"/>
      <c r="D174" s="172"/>
      <c r="E174" s="130"/>
      <c r="F174" s="131">
        <f>C173</f>
        <v>0</v>
      </c>
      <c r="G174" s="130"/>
      <c r="H174" s="131">
        <f>I173</f>
        <v>0</v>
      </c>
      <c r="I174" s="232"/>
      <c r="J174" s="233"/>
      <c r="K174" s="236"/>
      <c r="L174" s="237"/>
      <c r="M174" s="237"/>
      <c r="N174" s="172"/>
      <c r="O174" s="262"/>
      <c r="P174" s="263"/>
      <c r="Q174" s="263"/>
      <c r="R174" s="263"/>
      <c r="S174" s="264"/>
      <c r="T174" s="148" t="s">
        <v>180</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44" t="str">
        <f>IF($BE$3="４週",SUM(W174:AX174),IF($BE$3="暦月",SUM(W174:BA174),""))</f>
        <v/>
      </c>
      <c r="BC174" s="245"/>
      <c r="BD174" s="246" t="str">
        <f>IF($BE$3="４週",BB174/4,IF($BE$3="暦月",(BB174/($BE$8/7)),""))</f>
        <v/>
      </c>
      <c r="BE174" s="245"/>
      <c r="BF174" s="241"/>
      <c r="BG174" s="242"/>
      <c r="BH174" s="242"/>
      <c r="BI174" s="242"/>
      <c r="BJ174" s="243"/>
    </row>
    <row r="175" spans="2:62" ht="20.25" customHeight="1">
      <c r="B175" s="309">
        <f>B173+1</f>
        <v>81</v>
      </c>
      <c r="C175" s="173"/>
      <c r="D175" s="174"/>
      <c r="E175" s="130"/>
      <c r="F175" s="131"/>
      <c r="G175" s="130"/>
      <c r="H175" s="131"/>
      <c r="I175" s="230"/>
      <c r="J175" s="231"/>
      <c r="K175" s="234"/>
      <c r="L175" s="235"/>
      <c r="M175" s="235"/>
      <c r="N175" s="174"/>
      <c r="O175" s="262"/>
      <c r="P175" s="263"/>
      <c r="Q175" s="263"/>
      <c r="R175" s="263"/>
      <c r="S175" s="264"/>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6"/>
      <c r="BC175" s="227"/>
      <c r="BD175" s="228"/>
      <c r="BE175" s="229"/>
      <c r="BF175" s="238"/>
      <c r="BG175" s="239"/>
      <c r="BH175" s="239"/>
      <c r="BI175" s="239"/>
      <c r="BJ175" s="240"/>
    </row>
    <row r="176" spans="2:62" ht="20.25" customHeight="1">
      <c r="B176" s="310"/>
      <c r="C176" s="171"/>
      <c r="D176" s="172"/>
      <c r="E176" s="130"/>
      <c r="F176" s="131">
        <f>C175</f>
        <v>0</v>
      </c>
      <c r="G176" s="130"/>
      <c r="H176" s="131">
        <f>I175</f>
        <v>0</v>
      </c>
      <c r="I176" s="232"/>
      <c r="J176" s="233"/>
      <c r="K176" s="236"/>
      <c r="L176" s="237"/>
      <c r="M176" s="237"/>
      <c r="N176" s="172"/>
      <c r="O176" s="262"/>
      <c r="P176" s="263"/>
      <c r="Q176" s="263"/>
      <c r="R176" s="263"/>
      <c r="S176" s="264"/>
      <c r="T176" s="148" t="s">
        <v>180</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44" t="str">
        <f>IF($BE$3="４週",SUM(W176:AX176),IF($BE$3="暦月",SUM(W176:BA176),""))</f>
        <v/>
      </c>
      <c r="BC176" s="245"/>
      <c r="BD176" s="246" t="str">
        <f>IF($BE$3="４週",BB176/4,IF($BE$3="暦月",(BB176/($BE$8/7)),""))</f>
        <v/>
      </c>
      <c r="BE176" s="245"/>
      <c r="BF176" s="241"/>
      <c r="BG176" s="242"/>
      <c r="BH176" s="242"/>
      <c r="BI176" s="242"/>
      <c r="BJ176" s="243"/>
    </row>
    <row r="177" spans="2:62" ht="20.25" customHeight="1">
      <c r="B177" s="309">
        <f>B175+1</f>
        <v>82</v>
      </c>
      <c r="C177" s="173"/>
      <c r="D177" s="174"/>
      <c r="E177" s="130"/>
      <c r="F177" s="131"/>
      <c r="G177" s="130"/>
      <c r="H177" s="131"/>
      <c r="I177" s="230"/>
      <c r="J177" s="231"/>
      <c r="K177" s="234"/>
      <c r="L177" s="235"/>
      <c r="M177" s="235"/>
      <c r="N177" s="174"/>
      <c r="O177" s="262"/>
      <c r="P177" s="263"/>
      <c r="Q177" s="263"/>
      <c r="R177" s="263"/>
      <c r="S177" s="264"/>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6"/>
      <c r="BC177" s="227"/>
      <c r="BD177" s="228"/>
      <c r="BE177" s="229"/>
      <c r="BF177" s="238"/>
      <c r="BG177" s="239"/>
      <c r="BH177" s="239"/>
      <c r="BI177" s="239"/>
      <c r="BJ177" s="240"/>
    </row>
    <row r="178" spans="2:62" ht="20.25" customHeight="1">
      <c r="B178" s="310"/>
      <c r="C178" s="171"/>
      <c r="D178" s="172"/>
      <c r="E178" s="130"/>
      <c r="F178" s="131">
        <f>C177</f>
        <v>0</v>
      </c>
      <c r="G178" s="130"/>
      <c r="H178" s="131">
        <f>I177</f>
        <v>0</v>
      </c>
      <c r="I178" s="232"/>
      <c r="J178" s="233"/>
      <c r="K178" s="236"/>
      <c r="L178" s="237"/>
      <c r="M178" s="237"/>
      <c r="N178" s="172"/>
      <c r="O178" s="262"/>
      <c r="P178" s="263"/>
      <c r="Q178" s="263"/>
      <c r="R178" s="263"/>
      <c r="S178" s="264"/>
      <c r="T178" s="148" t="s">
        <v>180</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44" t="str">
        <f>IF($BE$3="４週",SUM(W178:AX178),IF($BE$3="暦月",SUM(W178:BA178),""))</f>
        <v/>
      </c>
      <c r="BC178" s="245"/>
      <c r="BD178" s="246" t="str">
        <f>IF($BE$3="４週",BB178/4,IF($BE$3="暦月",(BB178/($BE$8/7)),""))</f>
        <v/>
      </c>
      <c r="BE178" s="245"/>
      <c r="BF178" s="241"/>
      <c r="BG178" s="242"/>
      <c r="BH178" s="242"/>
      <c r="BI178" s="242"/>
      <c r="BJ178" s="243"/>
    </row>
    <row r="179" spans="2:62" ht="20.25" customHeight="1">
      <c r="B179" s="309">
        <f>B177+1</f>
        <v>83</v>
      </c>
      <c r="C179" s="173"/>
      <c r="D179" s="174"/>
      <c r="E179" s="130"/>
      <c r="F179" s="131"/>
      <c r="G179" s="130"/>
      <c r="H179" s="131"/>
      <c r="I179" s="230"/>
      <c r="J179" s="231"/>
      <c r="K179" s="234"/>
      <c r="L179" s="235"/>
      <c r="M179" s="235"/>
      <c r="N179" s="174"/>
      <c r="O179" s="262"/>
      <c r="P179" s="263"/>
      <c r="Q179" s="263"/>
      <c r="R179" s="263"/>
      <c r="S179" s="264"/>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6"/>
      <c r="BC179" s="227"/>
      <c r="BD179" s="228"/>
      <c r="BE179" s="229"/>
      <c r="BF179" s="238"/>
      <c r="BG179" s="239"/>
      <c r="BH179" s="239"/>
      <c r="BI179" s="239"/>
      <c r="BJ179" s="240"/>
    </row>
    <row r="180" spans="2:62" ht="20.25" customHeight="1">
      <c r="B180" s="310"/>
      <c r="C180" s="171"/>
      <c r="D180" s="172"/>
      <c r="E180" s="130"/>
      <c r="F180" s="131">
        <f>C179</f>
        <v>0</v>
      </c>
      <c r="G180" s="130"/>
      <c r="H180" s="131">
        <f>I179</f>
        <v>0</v>
      </c>
      <c r="I180" s="232"/>
      <c r="J180" s="233"/>
      <c r="K180" s="236"/>
      <c r="L180" s="237"/>
      <c r="M180" s="237"/>
      <c r="N180" s="172"/>
      <c r="O180" s="262"/>
      <c r="P180" s="263"/>
      <c r="Q180" s="263"/>
      <c r="R180" s="263"/>
      <c r="S180" s="264"/>
      <c r="T180" s="148" t="s">
        <v>180</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44" t="str">
        <f>IF($BE$3="４週",SUM(W180:AX180),IF($BE$3="暦月",SUM(W180:BA180),""))</f>
        <v/>
      </c>
      <c r="BC180" s="245"/>
      <c r="BD180" s="246" t="str">
        <f>IF($BE$3="４週",BB180/4,IF($BE$3="暦月",(BB180/($BE$8/7)),""))</f>
        <v/>
      </c>
      <c r="BE180" s="245"/>
      <c r="BF180" s="241"/>
      <c r="BG180" s="242"/>
      <c r="BH180" s="242"/>
      <c r="BI180" s="242"/>
      <c r="BJ180" s="243"/>
    </row>
    <row r="181" spans="2:62" ht="20.25" customHeight="1">
      <c r="B181" s="309">
        <f>B179+1</f>
        <v>84</v>
      </c>
      <c r="C181" s="173"/>
      <c r="D181" s="174"/>
      <c r="E181" s="130"/>
      <c r="F181" s="131"/>
      <c r="G181" s="130"/>
      <c r="H181" s="131"/>
      <c r="I181" s="230"/>
      <c r="J181" s="231"/>
      <c r="K181" s="234"/>
      <c r="L181" s="235"/>
      <c r="M181" s="235"/>
      <c r="N181" s="174"/>
      <c r="O181" s="262"/>
      <c r="P181" s="263"/>
      <c r="Q181" s="263"/>
      <c r="R181" s="263"/>
      <c r="S181" s="264"/>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6"/>
      <c r="BC181" s="227"/>
      <c r="BD181" s="228"/>
      <c r="BE181" s="229"/>
      <c r="BF181" s="238"/>
      <c r="BG181" s="239"/>
      <c r="BH181" s="239"/>
      <c r="BI181" s="239"/>
      <c r="BJ181" s="240"/>
    </row>
    <row r="182" spans="2:62" ht="20.25" customHeight="1">
      <c r="B182" s="310"/>
      <c r="C182" s="171"/>
      <c r="D182" s="172"/>
      <c r="E182" s="130"/>
      <c r="F182" s="131">
        <f>C181</f>
        <v>0</v>
      </c>
      <c r="G182" s="130"/>
      <c r="H182" s="131">
        <f>I181</f>
        <v>0</v>
      </c>
      <c r="I182" s="232"/>
      <c r="J182" s="233"/>
      <c r="K182" s="236"/>
      <c r="L182" s="237"/>
      <c r="M182" s="237"/>
      <c r="N182" s="172"/>
      <c r="O182" s="262"/>
      <c r="P182" s="263"/>
      <c r="Q182" s="263"/>
      <c r="R182" s="263"/>
      <c r="S182" s="264"/>
      <c r="T182" s="148" t="s">
        <v>180</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44" t="str">
        <f>IF($BE$3="４週",SUM(W182:AX182),IF($BE$3="暦月",SUM(W182:BA182),""))</f>
        <v/>
      </c>
      <c r="BC182" s="245"/>
      <c r="BD182" s="246" t="str">
        <f>IF($BE$3="４週",BB182/4,IF($BE$3="暦月",(BB182/($BE$8/7)),""))</f>
        <v/>
      </c>
      <c r="BE182" s="245"/>
      <c r="BF182" s="241"/>
      <c r="BG182" s="242"/>
      <c r="BH182" s="242"/>
      <c r="BI182" s="242"/>
      <c r="BJ182" s="243"/>
    </row>
    <row r="183" spans="2:62" ht="20.25" customHeight="1">
      <c r="B183" s="309">
        <f>B181+1</f>
        <v>85</v>
      </c>
      <c r="C183" s="173"/>
      <c r="D183" s="174"/>
      <c r="E183" s="130"/>
      <c r="F183" s="131"/>
      <c r="G183" s="130"/>
      <c r="H183" s="131"/>
      <c r="I183" s="230"/>
      <c r="J183" s="231"/>
      <c r="K183" s="234"/>
      <c r="L183" s="235"/>
      <c r="M183" s="235"/>
      <c r="N183" s="174"/>
      <c r="O183" s="262"/>
      <c r="P183" s="263"/>
      <c r="Q183" s="263"/>
      <c r="R183" s="263"/>
      <c r="S183" s="264"/>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6"/>
      <c r="BC183" s="227"/>
      <c r="BD183" s="228"/>
      <c r="BE183" s="229"/>
      <c r="BF183" s="238"/>
      <c r="BG183" s="239"/>
      <c r="BH183" s="239"/>
      <c r="BI183" s="239"/>
      <c r="BJ183" s="240"/>
    </row>
    <row r="184" spans="2:62" ht="20.25" customHeight="1">
      <c r="B184" s="310"/>
      <c r="C184" s="171"/>
      <c r="D184" s="172"/>
      <c r="E184" s="130"/>
      <c r="F184" s="131">
        <f>C183</f>
        <v>0</v>
      </c>
      <c r="G184" s="130"/>
      <c r="H184" s="131">
        <f>I183</f>
        <v>0</v>
      </c>
      <c r="I184" s="232"/>
      <c r="J184" s="233"/>
      <c r="K184" s="236"/>
      <c r="L184" s="237"/>
      <c r="M184" s="237"/>
      <c r="N184" s="172"/>
      <c r="O184" s="262"/>
      <c r="P184" s="263"/>
      <c r="Q184" s="263"/>
      <c r="R184" s="263"/>
      <c r="S184" s="264"/>
      <c r="T184" s="148" t="s">
        <v>180</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44" t="str">
        <f>IF($BE$3="４週",SUM(W184:AX184),IF($BE$3="暦月",SUM(W184:BA184),""))</f>
        <v/>
      </c>
      <c r="BC184" s="245"/>
      <c r="BD184" s="246" t="str">
        <f>IF($BE$3="４週",BB184/4,IF($BE$3="暦月",(BB184/($BE$8/7)),""))</f>
        <v/>
      </c>
      <c r="BE184" s="245"/>
      <c r="BF184" s="241"/>
      <c r="BG184" s="242"/>
      <c r="BH184" s="242"/>
      <c r="BI184" s="242"/>
      <c r="BJ184" s="243"/>
    </row>
    <row r="185" spans="2:62" ht="20.25" customHeight="1">
      <c r="B185" s="309">
        <f>B183+1</f>
        <v>86</v>
      </c>
      <c r="C185" s="173"/>
      <c r="D185" s="174"/>
      <c r="E185" s="130"/>
      <c r="F185" s="131"/>
      <c r="G185" s="130"/>
      <c r="H185" s="131"/>
      <c r="I185" s="230"/>
      <c r="J185" s="231"/>
      <c r="K185" s="234"/>
      <c r="L185" s="235"/>
      <c r="M185" s="235"/>
      <c r="N185" s="174"/>
      <c r="O185" s="262"/>
      <c r="P185" s="263"/>
      <c r="Q185" s="263"/>
      <c r="R185" s="263"/>
      <c r="S185" s="264"/>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6"/>
      <c r="BC185" s="227"/>
      <c r="BD185" s="228"/>
      <c r="BE185" s="229"/>
      <c r="BF185" s="238"/>
      <c r="BG185" s="239"/>
      <c r="BH185" s="239"/>
      <c r="BI185" s="239"/>
      <c r="BJ185" s="240"/>
    </row>
    <row r="186" spans="2:62" ht="20.25" customHeight="1">
      <c r="B186" s="310"/>
      <c r="C186" s="171"/>
      <c r="D186" s="172"/>
      <c r="E186" s="130"/>
      <c r="F186" s="131">
        <f>C185</f>
        <v>0</v>
      </c>
      <c r="G186" s="130"/>
      <c r="H186" s="131">
        <f>I185</f>
        <v>0</v>
      </c>
      <c r="I186" s="232"/>
      <c r="J186" s="233"/>
      <c r="K186" s="236"/>
      <c r="L186" s="237"/>
      <c r="M186" s="237"/>
      <c r="N186" s="172"/>
      <c r="O186" s="262"/>
      <c r="P186" s="263"/>
      <c r="Q186" s="263"/>
      <c r="R186" s="263"/>
      <c r="S186" s="264"/>
      <c r="T186" s="148" t="s">
        <v>180</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44" t="str">
        <f>IF($BE$3="４週",SUM(W186:AX186),IF($BE$3="暦月",SUM(W186:BA186),""))</f>
        <v/>
      </c>
      <c r="BC186" s="245"/>
      <c r="BD186" s="246" t="str">
        <f>IF($BE$3="４週",BB186/4,IF($BE$3="暦月",(BB186/($BE$8/7)),""))</f>
        <v/>
      </c>
      <c r="BE186" s="245"/>
      <c r="BF186" s="241"/>
      <c r="BG186" s="242"/>
      <c r="BH186" s="242"/>
      <c r="BI186" s="242"/>
      <c r="BJ186" s="243"/>
    </row>
    <row r="187" spans="2:62" ht="20.25" customHeight="1">
      <c r="B187" s="309">
        <f>B185+1</f>
        <v>87</v>
      </c>
      <c r="C187" s="173"/>
      <c r="D187" s="174"/>
      <c r="E187" s="130"/>
      <c r="F187" s="131"/>
      <c r="G187" s="130"/>
      <c r="H187" s="131"/>
      <c r="I187" s="230"/>
      <c r="J187" s="231"/>
      <c r="K187" s="234"/>
      <c r="L187" s="235"/>
      <c r="M187" s="235"/>
      <c r="N187" s="174"/>
      <c r="O187" s="262"/>
      <c r="P187" s="263"/>
      <c r="Q187" s="263"/>
      <c r="R187" s="263"/>
      <c r="S187" s="264"/>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6"/>
      <c r="BC187" s="227"/>
      <c r="BD187" s="228"/>
      <c r="BE187" s="229"/>
      <c r="BF187" s="238"/>
      <c r="BG187" s="239"/>
      <c r="BH187" s="239"/>
      <c r="BI187" s="239"/>
      <c r="BJ187" s="240"/>
    </row>
    <row r="188" spans="2:62" ht="20.25" customHeight="1">
      <c r="B188" s="310"/>
      <c r="C188" s="171"/>
      <c r="D188" s="172"/>
      <c r="E188" s="130"/>
      <c r="F188" s="131">
        <f>C187</f>
        <v>0</v>
      </c>
      <c r="G188" s="130"/>
      <c r="H188" s="131">
        <f>I187</f>
        <v>0</v>
      </c>
      <c r="I188" s="232"/>
      <c r="J188" s="233"/>
      <c r="K188" s="236"/>
      <c r="L188" s="237"/>
      <c r="M188" s="237"/>
      <c r="N188" s="172"/>
      <c r="O188" s="262"/>
      <c r="P188" s="263"/>
      <c r="Q188" s="263"/>
      <c r="R188" s="263"/>
      <c r="S188" s="264"/>
      <c r="T188" s="148" t="s">
        <v>180</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44" t="str">
        <f>IF($BE$3="４週",SUM(W188:AX188),IF($BE$3="暦月",SUM(W188:BA188),""))</f>
        <v/>
      </c>
      <c r="BC188" s="245"/>
      <c r="BD188" s="246" t="str">
        <f>IF($BE$3="４週",BB188/4,IF($BE$3="暦月",(BB188/($BE$8/7)),""))</f>
        <v/>
      </c>
      <c r="BE188" s="245"/>
      <c r="BF188" s="241"/>
      <c r="BG188" s="242"/>
      <c r="BH188" s="242"/>
      <c r="BI188" s="242"/>
      <c r="BJ188" s="243"/>
    </row>
    <row r="189" spans="2:62" ht="20.25" customHeight="1">
      <c r="B189" s="309">
        <f>B187+1</f>
        <v>88</v>
      </c>
      <c r="C189" s="173"/>
      <c r="D189" s="174"/>
      <c r="E189" s="132"/>
      <c r="F189" s="133"/>
      <c r="G189" s="132"/>
      <c r="H189" s="133"/>
      <c r="I189" s="230"/>
      <c r="J189" s="231"/>
      <c r="K189" s="234"/>
      <c r="L189" s="235"/>
      <c r="M189" s="235"/>
      <c r="N189" s="174"/>
      <c r="O189" s="262"/>
      <c r="P189" s="263"/>
      <c r="Q189" s="263"/>
      <c r="R189" s="263"/>
      <c r="S189" s="264"/>
      <c r="T189" s="95" t="s">
        <v>18</v>
      </c>
      <c r="U189" s="96"/>
      <c r="V189" s="97"/>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6"/>
      <c r="BC189" s="227"/>
      <c r="BD189" s="228"/>
      <c r="BE189" s="229"/>
      <c r="BF189" s="238"/>
      <c r="BG189" s="239"/>
      <c r="BH189" s="239"/>
      <c r="BI189" s="239"/>
      <c r="BJ189" s="240"/>
    </row>
    <row r="190" spans="2:62" ht="20.25" customHeight="1">
      <c r="B190" s="310"/>
      <c r="C190" s="171"/>
      <c r="D190" s="172"/>
      <c r="E190" s="130"/>
      <c r="F190" s="131">
        <f>C189</f>
        <v>0</v>
      </c>
      <c r="G190" s="130"/>
      <c r="H190" s="131">
        <f>I189</f>
        <v>0</v>
      </c>
      <c r="I190" s="232"/>
      <c r="J190" s="233"/>
      <c r="K190" s="236"/>
      <c r="L190" s="237"/>
      <c r="M190" s="237"/>
      <c r="N190" s="172"/>
      <c r="O190" s="262"/>
      <c r="P190" s="263"/>
      <c r="Q190" s="263"/>
      <c r="R190" s="263"/>
      <c r="S190" s="264"/>
      <c r="T190" s="148" t="s">
        <v>180</v>
      </c>
      <c r="U190" s="93"/>
      <c r="V190" s="94"/>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44" t="str">
        <f>IF($BE$3="４週",SUM(W190:AX190),IF($BE$3="暦月",SUM(W190:BA190),""))</f>
        <v/>
      </c>
      <c r="BC190" s="245"/>
      <c r="BD190" s="246" t="str">
        <f>IF($BE$3="４週",BB190/4,IF($BE$3="暦月",(BB190/($BE$8/7)),""))</f>
        <v/>
      </c>
      <c r="BE190" s="245"/>
      <c r="BF190" s="241"/>
      <c r="BG190" s="242"/>
      <c r="BH190" s="242"/>
      <c r="BI190" s="242"/>
      <c r="BJ190" s="243"/>
    </row>
    <row r="191" spans="2:62" ht="20.25" customHeight="1">
      <c r="B191" s="309">
        <f>B189+1</f>
        <v>89</v>
      </c>
      <c r="C191" s="173"/>
      <c r="D191" s="174"/>
      <c r="E191" s="132"/>
      <c r="F191" s="133"/>
      <c r="G191" s="132"/>
      <c r="H191" s="133"/>
      <c r="I191" s="230"/>
      <c r="J191" s="231"/>
      <c r="K191" s="234"/>
      <c r="L191" s="235"/>
      <c r="M191" s="235"/>
      <c r="N191" s="174"/>
      <c r="O191" s="262"/>
      <c r="P191" s="263"/>
      <c r="Q191" s="263"/>
      <c r="R191" s="263"/>
      <c r="S191" s="264"/>
      <c r="T191" s="95" t="s">
        <v>18</v>
      </c>
      <c r="U191" s="96"/>
      <c r="V191" s="97"/>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6"/>
      <c r="BC191" s="227"/>
      <c r="BD191" s="228"/>
      <c r="BE191" s="229"/>
      <c r="BF191" s="238"/>
      <c r="BG191" s="239"/>
      <c r="BH191" s="239"/>
      <c r="BI191" s="239"/>
      <c r="BJ191" s="240"/>
    </row>
    <row r="192" spans="2:62" ht="20.25" customHeight="1">
      <c r="B192" s="310"/>
      <c r="C192" s="302"/>
      <c r="D192" s="295"/>
      <c r="E192" s="158"/>
      <c r="F192" s="159">
        <f>C191</f>
        <v>0</v>
      </c>
      <c r="G192" s="158"/>
      <c r="H192" s="159">
        <f>I191</f>
        <v>0</v>
      </c>
      <c r="I192" s="291"/>
      <c r="J192" s="292"/>
      <c r="K192" s="293"/>
      <c r="L192" s="294"/>
      <c r="M192" s="294"/>
      <c r="N192" s="295"/>
      <c r="O192" s="262"/>
      <c r="P192" s="263"/>
      <c r="Q192" s="263"/>
      <c r="R192" s="263"/>
      <c r="S192" s="264"/>
      <c r="T192" s="148" t="s">
        <v>180</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9" t="str">
        <f>IF($BE$3="４週",SUM(W192:AX192),IF($BE$3="暦月",SUM(W192:BA192),""))</f>
        <v/>
      </c>
      <c r="BC192" s="300"/>
      <c r="BD192" s="301" t="str">
        <f>IF($BE$3="４週",BB192/4,IF($BE$3="暦月",(BB192/($BE$8/7)),""))</f>
        <v/>
      </c>
      <c r="BE192" s="300"/>
      <c r="BF192" s="296"/>
      <c r="BG192" s="297"/>
      <c r="BH192" s="297"/>
      <c r="BI192" s="297"/>
      <c r="BJ192" s="298"/>
    </row>
    <row r="193" spans="2:62" ht="20.25" customHeight="1">
      <c r="B193" s="311">
        <f>B191+1</f>
        <v>90</v>
      </c>
      <c r="C193" s="171"/>
      <c r="D193" s="172"/>
      <c r="E193" s="130"/>
      <c r="F193" s="131"/>
      <c r="G193" s="130"/>
      <c r="H193" s="131"/>
      <c r="I193" s="232"/>
      <c r="J193" s="233"/>
      <c r="K193" s="236"/>
      <c r="L193" s="316"/>
      <c r="M193" s="316"/>
      <c r="N193" s="172"/>
      <c r="O193" s="303"/>
      <c r="P193" s="304"/>
      <c r="Q193" s="304"/>
      <c r="R193" s="304"/>
      <c r="S193" s="305"/>
      <c r="T193" s="147" t="s">
        <v>18</v>
      </c>
      <c r="V193" s="98"/>
      <c r="W193" s="162"/>
      <c r="X193" s="163"/>
      <c r="Y193" s="163"/>
      <c r="Z193" s="163"/>
      <c r="AA193" s="163"/>
      <c r="AB193" s="163"/>
      <c r="AC193" s="164"/>
      <c r="AD193" s="162"/>
      <c r="AE193" s="163"/>
      <c r="AF193" s="163"/>
      <c r="AG193" s="163"/>
      <c r="AH193" s="163"/>
      <c r="AI193" s="163"/>
      <c r="AJ193" s="164"/>
      <c r="AK193" s="162"/>
      <c r="AL193" s="163"/>
      <c r="AM193" s="163"/>
      <c r="AN193" s="163"/>
      <c r="AO193" s="163"/>
      <c r="AP193" s="163"/>
      <c r="AQ193" s="164"/>
      <c r="AR193" s="162"/>
      <c r="AS193" s="163"/>
      <c r="AT193" s="163"/>
      <c r="AU193" s="163"/>
      <c r="AV193" s="163"/>
      <c r="AW193" s="163"/>
      <c r="AX193" s="164"/>
      <c r="AY193" s="162"/>
      <c r="AZ193" s="163"/>
      <c r="BA193" s="165"/>
      <c r="BB193" s="317"/>
      <c r="BC193" s="318"/>
      <c r="BD193" s="319"/>
      <c r="BE193" s="320"/>
      <c r="BF193" s="241"/>
      <c r="BG193" s="321"/>
      <c r="BH193" s="321"/>
      <c r="BI193" s="321"/>
      <c r="BJ193" s="243"/>
    </row>
    <row r="194" spans="2:62" ht="20.25" customHeight="1">
      <c r="B194" s="310"/>
      <c r="C194" s="171"/>
      <c r="D194" s="172"/>
      <c r="E194" s="130"/>
      <c r="F194" s="131">
        <f>C193</f>
        <v>0</v>
      </c>
      <c r="G194" s="130"/>
      <c r="H194" s="131">
        <f>I193</f>
        <v>0</v>
      </c>
      <c r="I194" s="232"/>
      <c r="J194" s="233"/>
      <c r="K194" s="236"/>
      <c r="L194" s="237"/>
      <c r="M194" s="237"/>
      <c r="N194" s="172"/>
      <c r="O194" s="262"/>
      <c r="P194" s="263"/>
      <c r="Q194" s="263"/>
      <c r="R194" s="263"/>
      <c r="S194" s="264"/>
      <c r="T194" s="148" t="s">
        <v>180</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44" t="str">
        <f>IF($BE$3="４週",SUM(W194:AX194),IF($BE$3="暦月",SUM(W194:BA194),""))</f>
        <v/>
      </c>
      <c r="BC194" s="245"/>
      <c r="BD194" s="246" t="str">
        <f>IF($BE$3="４週",BB194/4,IF($BE$3="暦月",(BB194/($BE$8/7)),""))</f>
        <v/>
      </c>
      <c r="BE194" s="245"/>
      <c r="BF194" s="241"/>
      <c r="BG194" s="242"/>
      <c r="BH194" s="242"/>
      <c r="BI194" s="242"/>
      <c r="BJ194" s="243"/>
    </row>
    <row r="195" spans="2:62" ht="20.25" customHeight="1">
      <c r="B195" s="309">
        <f>B193+1</f>
        <v>91</v>
      </c>
      <c r="C195" s="173"/>
      <c r="D195" s="174"/>
      <c r="E195" s="130"/>
      <c r="F195" s="131"/>
      <c r="G195" s="130"/>
      <c r="H195" s="131"/>
      <c r="I195" s="230"/>
      <c r="J195" s="231"/>
      <c r="K195" s="234"/>
      <c r="L195" s="235"/>
      <c r="M195" s="235"/>
      <c r="N195" s="174"/>
      <c r="O195" s="262"/>
      <c r="P195" s="263"/>
      <c r="Q195" s="263"/>
      <c r="R195" s="263"/>
      <c r="S195" s="264"/>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6"/>
      <c r="BC195" s="227"/>
      <c r="BD195" s="228"/>
      <c r="BE195" s="229"/>
      <c r="BF195" s="238"/>
      <c r="BG195" s="239"/>
      <c r="BH195" s="239"/>
      <c r="BI195" s="239"/>
      <c r="BJ195" s="240"/>
    </row>
    <row r="196" spans="2:62" ht="20.25" customHeight="1">
      <c r="B196" s="310"/>
      <c r="C196" s="171"/>
      <c r="D196" s="172"/>
      <c r="E196" s="130"/>
      <c r="F196" s="131">
        <f>C195</f>
        <v>0</v>
      </c>
      <c r="G196" s="130"/>
      <c r="H196" s="131">
        <f>I195</f>
        <v>0</v>
      </c>
      <c r="I196" s="232"/>
      <c r="J196" s="233"/>
      <c r="K196" s="236"/>
      <c r="L196" s="237"/>
      <c r="M196" s="237"/>
      <c r="N196" s="172"/>
      <c r="O196" s="262"/>
      <c r="P196" s="263"/>
      <c r="Q196" s="263"/>
      <c r="R196" s="263"/>
      <c r="S196" s="264"/>
      <c r="T196" s="148" t="s">
        <v>180</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44" t="str">
        <f>IF($BE$3="４週",SUM(W196:AX196),IF($BE$3="暦月",SUM(W196:BA196),""))</f>
        <v/>
      </c>
      <c r="BC196" s="245"/>
      <c r="BD196" s="246" t="str">
        <f>IF($BE$3="４週",BB196/4,IF($BE$3="暦月",(BB196/($BE$8/7)),""))</f>
        <v/>
      </c>
      <c r="BE196" s="245"/>
      <c r="BF196" s="241"/>
      <c r="BG196" s="242"/>
      <c r="BH196" s="242"/>
      <c r="BI196" s="242"/>
      <c r="BJ196" s="243"/>
    </row>
    <row r="197" spans="2:62" ht="20.25" customHeight="1">
      <c r="B197" s="309">
        <f>B195+1</f>
        <v>92</v>
      </c>
      <c r="C197" s="173"/>
      <c r="D197" s="174"/>
      <c r="E197" s="130"/>
      <c r="F197" s="131"/>
      <c r="G197" s="130"/>
      <c r="H197" s="131"/>
      <c r="I197" s="230"/>
      <c r="J197" s="231"/>
      <c r="K197" s="234"/>
      <c r="L197" s="235"/>
      <c r="M197" s="235"/>
      <c r="N197" s="174"/>
      <c r="O197" s="262"/>
      <c r="P197" s="263"/>
      <c r="Q197" s="263"/>
      <c r="R197" s="263"/>
      <c r="S197" s="264"/>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6"/>
      <c r="BC197" s="227"/>
      <c r="BD197" s="228"/>
      <c r="BE197" s="229"/>
      <c r="BF197" s="238"/>
      <c r="BG197" s="239"/>
      <c r="BH197" s="239"/>
      <c r="BI197" s="239"/>
      <c r="BJ197" s="240"/>
    </row>
    <row r="198" spans="2:62" ht="20.25" customHeight="1">
      <c r="B198" s="310"/>
      <c r="C198" s="171"/>
      <c r="D198" s="172"/>
      <c r="E198" s="130"/>
      <c r="F198" s="131">
        <f>C197</f>
        <v>0</v>
      </c>
      <c r="G198" s="130"/>
      <c r="H198" s="131">
        <f>I197</f>
        <v>0</v>
      </c>
      <c r="I198" s="232"/>
      <c r="J198" s="233"/>
      <c r="K198" s="236"/>
      <c r="L198" s="237"/>
      <c r="M198" s="237"/>
      <c r="N198" s="172"/>
      <c r="O198" s="262"/>
      <c r="P198" s="263"/>
      <c r="Q198" s="263"/>
      <c r="R198" s="263"/>
      <c r="S198" s="264"/>
      <c r="T198" s="148" t="s">
        <v>180</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44" t="str">
        <f>IF($BE$3="４週",SUM(W198:AX198),IF($BE$3="暦月",SUM(W198:BA198),""))</f>
        <v/>
      </c>
      <c r="BC198" s="245"/>
      <c r="BD198" s="246" t="str">
        <f>IF($BE$3="４週",BB198/4,IF($BE$3="暦月",(BB198/($BE$8/7)),""))</f>
        <v/>
      </c>
      <c r="BE198" s="245"/>
      <c r="BF198" s="241"/>
      <c r="BG198" s="242"/>
      <c r="BH198" s="242"/>
      <c r="BI198" s="242"/>
      <c r="BJ198" s="243"/>
    </row>
    <row r="199" spans="2:62" ht="20.25" customHeight="1">
      <c r="B199" s="309">
        <f t="shared" ref="B199" si="4">B197+1</f>
        <v>93</v>
      </c>
      <c r="C199" s="173"/>
      <c r="D199" s="174"/>
      <c r="E199" s="130"/>
      <c r="F199" s="131"/>
      <c r="G199" s="130"/>
      <c r="H199" s="131"/>
      <c r="I199" s="230"/>
      <c r="J199" s="231"/>
      <c r="K199" s="234"/>
      <c r="L199" s="235"/>
      <c r="M199" s="235"/>
      <c r="N199" s="174"/>
      <c r="O199" s="262"/>
      <c r="P199" s="263"/>
      <c r="Q199" s="263"/>
      <c r="R199" s="263"/>
      <c r="S199" s="264"/>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6"/>
      <c r="BC199" s="227"/>
      <c r="BD199" s="228"/>
      <c r="BE199" s="229"/>
      <c r="BF199" s="238"/>
      <c r="BG199" s="239"/>
      <c r="BH199" s="239"/>
      <c r="BI199" s="239"/>
      <c r="BJ199" s="240"/>
    </row>
    <row r="200" spans="2:62" ht="20.25" customHeight="1">
      <c r="B200" s="310"/>
      <c r="C200" s="171"/>
      <c r="D200" s="172"/>
      <c r="E200" s="130"/>
      <c r="F200" s="131">
        <f>C199</f>
        <v>0</v>
      </c>
      <c r="G200" s="130"/>
      <c r="H200" s="131">
        <f>I199</f>
        <v>0</v>
      </c>
      <c r="I200" s="232"/>
      <c r="J200" s="233"/>
      <c r="K200" s="236"/>
      <c r="L200" s="237"/>
      <c r="M200" s="237"/>
      <c r="N200" s="172"/>
      <c r="O200" s="262"/>
      <c r="P200" s="263"/>
      <c r="Q200" s="263"/>
      <c r="R200" s="263"/>
      <c r="S200" s="264"/>
      <c r="T200" s="148" t="s">
        <v>180</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44" t="str">
        <f>IF($BE$3="４週",SUM(W200:AX200),IF($BE$3="暦月",SUM(W200:BA200),""))</f>
        <v/>
      </c>
      <c r="BC200" s="245"/>
      <c r="BD200" s="246" t="str">
        <f>IF($BE$3="４週",BB200/4,IF($BE$3="暦月",(BB200/($BE$8/7)),""))</f>
        <v/>
      </c>
      <c r="BE200" s="245"/>
      <c r="BF200" s="241"/>
      <c r="BG200" s="242"/>
      <c r="BH200" s="242"/>
      <c r="BI200" s="242"/>
      <c r="BJ200" s="243"/>
    </row>
    <row r="201" spans="2:62" ht="20.25" customHeight="1">
      <c r="B201" s="309">
        <f>B199+1</f>
        <v>94</v>
      </c>
      <c r="C201" s="173"/>
      <c r="D201" s="174"/>
      <c r="E201" s="130"/>
      <c r="F201" s="131"/>
      <c r="G201" s="130"/>
      <c r="H201" s="131"/>
      <c r="I201" s="230"/>
      <c r="J201" s="231"/>
      <c r="K201" s="234"/>
      <c r="L201" s="235"/>
      <c r="M201" s="235"/>
      <c r="N201" s="174"/>
      <c r="O201" s="262"/>
      <c r="P201" s="263"/>
      <c r="Q201" s="263"/>
      <c r="R201" s="263"/>
      <c r="S201" s="264"/>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6"/>
      <c r="BC201" s="227"/>
      <c r="BD201" s="228"/>
      <c r="BE201" s="229"/>
      <c r="BF201" s="238"/>
      <c r="BG201" s="239"/>
      <c r="BH201" s="239"/>
      <c r="BI201" s="239"/>
      <c r="BJ201" s="240"/>
    </row>
    <row r="202" spans="2:62" ht="20.25" customHeight="1">
      <c r="B202" s="310"/>
      <c r="C202" s="171"/>
      <c r="D202" s="172"/>
      <c r="E202" s="130"/>
      <c r="F202" s="131">
        <f>C201</f>
        <v>0</v>
      </c>
      <c r="G202" s="130"/>
      <c r="H202" s="131">
        <f>I201</f>
        <v>0</v>
      </c>
      <c r="I202" s="232"/>
      <c r="J202" s="233"/>
      <c r="K202" s="236"/>
      <c r="L202" s="237"/>
      <c r="M202" s="237"/>
      <c r="N202" s="172"/>
      <c r="O202" s="262"/>
      <c r="P202" s="263"/>
      <c r="Q202" s="263"/>
      <c r="R202" s="263"/>
      <c r="S202" s="264"/>
      <c r="T202" s="148" t="s">
        <v>180</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44" t="str">
        <f>IF($BE$3="４週",SUM(W202:AX202),IF($BE$3="暦月",SUM(W202:BA202),""))</f>
        <v/>
      </c>
      <c r="BC202" s="245"/>
      <c r="BD202" s="246" t="str">
        <f>IF($BE$3="４週",BB202/4,IF($BE$3="暦月",(BB202/($BE$8/7)),""))</f>
        <v/>
      </c>
      <c r="BE202" s="245"/>
      <c r="BF202" s="241"/>
      <c r="BG202" s="242"/>
      <c r="BH202" s="242"/>
      <c r="BI202" s="242"/>
      <c r="BJ202" s="243"/>
    </row>
    <row r="203" spans="2:62" ht="20.25" customHeight="1">
      <c r="B203" s="309">
        <f>B201+1</f>
        <v>95</v>
      </c>
      <c r="C203" s="173"/>
      <c r="D203" s="174"/>
      <c r="E203" s="132"/>
      <c r="F203" s="133"/>
      <c r="G203" s="132"/>
      <c r="H203" s="133"/>
      <c r="I203" s="230"/>
      <c r="J203" s="231"/>
      <c r="K203" s="234"/>
      <c r="L203" s="235"/>
      <c r="M203" s="235"/>
      <c r="N203" s="174"/>
      <c r="O203" s="262"/>
      <c r="P203" s="263"/>
      <c r="Q203" s="263"/>
      <c r="R203" s="263"/>
      <c r="S203" s="264"/>
      <c r="T203" s="95" t="s">
        <v>18</v>
      </c>
      <c r="U203" s="96"/>
      <c r="V203" s="97"/>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6"/>
      <c r="BC203" s="227"/>
      <c r="BD203" s="228"/>
      <c r="BE203" s="229"/>
      <c r="BF203" s="238"/>
      <c r="BG203" s="239"/>
      <c r="BH203" s="239"/>
      <c r="BI203" s="239"/>
      <c r="BJ203" s="240"/>
    </row>
    <row r="204" spans="2:62" ht="20.25" customHeight="1">
      <c r="B204" s="310"/>
      <c r="C204" s="302"/>
      <c r="D204" s="295"/>
      <c r="E204" s="158"/>
      <c r="F204" s="159">
        <f>C203</f>
        <v>0</v>
      </c>
      <c r="G204" s="158"/>
      <c r="H204" s="159">
        <f>I203</f>
        <v>0</v>
      </c>
      <c r="I204" s="291"/>
      <c r="J204" s="292"/>
      <c r="K204" s="293"/>
      <c r="L204" s="294"/>
      <c r="M204" s="294"/>
      <c r="N204" s="295"/>
      <c r="O204" s="262"/>
      <c r="P204" s="263"/>
      <c r="Q204" s="263"/>
      <c r="R204" s="263"/>
      <c r="S204" s="264"/>
      <c r="T204" s="148" t="s">
        <v>180</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9" t="str">
        <f>IF($BE$3="４週",SUM(W204:AX204),IF($BE$3="暦月",SUM(W204:BA204),""))</f>
        <v/>
      </c>
      <c r="BC204" s="300"/>
      <c r="BD204" s="301" t="str">
        <f>IF($BE$3="４週",BB204/4,IF($BE$3="暦月",(BB204/($BE$8/7)),""))</f>
        <v/>
      </c>
      <c r="BE204" s="300"/>
      <c r="BF204" s="296"/>
      <c r="BG204" s="297"/>
      <c r="BH204" s="297"/>
      <c r="BI204" s="297"/>
      <c r="BJ204" s="298"/>
    </row>
    <row r="205" spans="2:62" ht="20.25" customHeight="1">
      <c r="B205" s="309">
        <f>B203+1</f>
        <v>96</v>
      </c>
      <c r="C205" s="173"/>
      <c r="D205" s="174"/>
      <c r="E205" s="132"/>
      <c r="F205" s="133"/>
      <c r="G205" s="132"/>
      <c r="H205" s="133"/>
      <c r="I205" s="230"/>
      <c r="J205" s="231"/>
      <c r="K205" s="234"/>
      <c r="L205" s="235"/>
      <c r="M205" s="235"/>
      <c r="N205" s="174"/>
      <c r="O205" s="262"/>
      <c r="P205" s="263"/>
      <c r="Q205" s="263"/>
      <c r="R205" s="263"/>
      <c r="S205" s="264"/>
      <c r="T205" s="95" t="s">
        <v>18</v>
      </c>
      <c r="U205" s="96"/>
      <c r="V205" s="97"/>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6"/>
      <c r="BC205" s="227"/>
      <c r="BD205" s="228"/>
      <c r="BE205" s="229"/>
      <c r="BF205" s="238"/>
      <c r="BG205" s="239"/>
      <c r="BH205" s="239"/>
      <c r="BI205" s="239"/>
      <c r="BJ205" s="240"/>
    </row>
    <row r="206" spans="2:62" ht="20.25" customHeight="1">
      <c r="B206" s="310"/>
      <c r="C206" s="302"/>
      <c r="D206" s="295"/>
      <c r="E206" s="158"/>
      <c r="F206" s="159">
        <f>C205</f>
        <v>0</v>
      </c>
      <c r="G206" s="158"/>
      <c r="H206" s="159">
        <f>I205</f>
        <v>0</v>
      </c>
      <c r="I206" s="291"/>
      <c r="J206" s="292"/>
      <c r="K206" s="293"/>
      <c r="L206" s="294"/>
      <c r="M206" s="294"/>
      <c r="N206" s="295"/>
      <c r="O206" s="262"/>
      <c r="P206" s="263"/>
      <c r="Q206" s="263"/>
      <c r="R206" s="263"/>
      <c r="S206" s="264"/>
      <c r="T206" s="148" t="s">
        <v>180</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9" t="str">
        <f>IF($BE$3="４週",SUM(W206:AX206),IF($BE$3="暦月",SUM(W206:BA206),""))</f>
        <v/>
      </c>
      <c r="BC206" s="300"/>
      <c r="BD206" s="301" t="str">
        <f>IF($BE$3="４週",BB206/4,IF($BE$3="暦月",(BB206/($BE$8/7)),""))</f>
        <v/>
      </c>
      <c r="BE206" s="300"/>
      <c r="BF206" s="296"/>
      <c r="BG206" s="297"/>
      <c r="BH206" s="297"/>
      <c r="BI206" s="297"/>
      <c r="BJ206" s="298"/>
    </row>
    <row r="207" spans="2:62" ht="20.25" customHeight="1">
      <c r="B207" s="311">
        <f>B205+1</f>
        <v>97</v>
      </c>
      <c r="C207" s="171"/>
      <c r="D207" s="172"/>
      <c r="E207" s="130"/>
      <c r="F207" s="131"/>
      <c r="G207" s="130"/>
      <c r="H207" s="131"/>
      <c r="I207" s="232"/>
      <c r="J207" s="233"/>
      <c r="K207" s="236"/>
      <c r="L207" s="316"/>
      <c r="M207" s="316"/>
      <c r="N207" s="172"/>
      <c r="O207" s="303"/>
      <c r="P207" s="304"/>
      <c r="Q207" s="304"/>
      <c r="R207" s="304"/>
      <c r="S207" s="305"/>
      <c r="T207" s="147" t="s">
        <v>18</v>
      </c>
      <c r="V207" s="98"/>
      <c r="W207" s="162"/>
      <c r="X207" s="163"/>
      <c r="Y207" s="163"/>
      <c r="Z207" s="163"/>
      <c r="AA207" s="163"/>
      <c r="AB207" s="163"/>
      <c r="AC207" s="164"/>
      <c r="AD207" s="162"/>
      <c r="AE207" s="163"/>
      <c r="AF207" s="163"/>
      <c r="AG207" s="163"/>
      <c r="AH207" s="163"/>
      <c r="AI207" s="163"/>
      <c r="AJ207" s="164"/>
      <c r="AK207" s="162"/>
      <c r="AL207" s="163"/>
      <c r="AM207" s="163"/>
      <c r="AN207" s="163"/>
      <c r="AO207" s="163"/>
      <c r="AP207" s="163"/>
      <c r="AQ207" s="164"/>
      <c r="AR207" s="162"/>
      <c r="AS207" s="163"/>
      <c r="AT207" s="163"/>
      <c r="AU207" s="163"/>
      <c r="AV207" s="163"/>
      <c r="AW207" s="163"/>
      <c r="AX207" s="164"/>
      <c r="AY207" s="162"/>
      <c r="AZ207" s="163"/>
      <c r="BA207" s="165"/>
      <c r="BB207" s="317"/>
      <c r="BC207" s="318"/>
      <c r="BD207" s="319"/>
      <c r="BE207" s="320"/>
      <c r="BF207" s="241"/>
      <c r="BG207" s="321"/>
      <c r="BH207" s="321"/>
      <c r="BI207" s="321"/>
      <c r="BJ207" s="243"/>
    </row>
    <row r="208" spans="2:62" ht="20.25" customHeight="1">
      <c r="B208" s="310"/>
      <c r="C208" s="171"/>
      <c r="D208" s="172"/>
      <c r="E208" s="130"/>
      <c r="F208" s="131">
        <f>C207</f>
        <v>0</v>
      </c>
      <c r="G208" s="130"/>
      <c r="H208" s="131">
        <f>I207</f>
        <v>0</v>
      </c>
      <c r="I208" s="232"/>
      <c r="J208" s="233"/>
      <c r="K208" s="236"/>
      <c r="L208" s="237"/>
      <c r="M208" s="237"/>
      <c r="N208" s="172"/>
      <c r="O208" s="262"/>
      <c r="P208" s="263"/>
      <c r="Q208" s="263"/>
      <c r="R208" s="263"/>
      <c r="S208" s="264"/>
      <c r="T208" s="148" t="s">
        <v>180</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44" t="str">
        <f>IF($BE$3="４週",SUM(W208:AX208),IF($BE$3="暦月",SUM(W208:BA208),""))</f>
        <v/>
      </c>
      <c r="BC208" s="245"/>
      <c r="BD208" s="246" t="str">
        <f>IF($BE$3="４週",BB208/4,IF($BE$3="暦月",(BB208/($BE$8/7)),""))</f>
        <v/>
      </c>
      <c r="BE208" s="245"/>
      <c r="BF208" s="241"/>
      <c r="BG208" s="242"/>
      <c r="BH208" s="242"/>
      <c r="BI208" s="242"/>
      <c r="BJ208" s="243"/>
    </row>
    <row r="209" spans="2:62" ht="20.25" customHeight="1">
      <c r="B209" s="309">
        <f>B207+1</f>
        <v>98</v>
      </c>
      <c r="C209" s="173"/>
      <c r="D209" s="174"/>
      <c r="E209" s="130"/>
      <c r="F209" s="131"/>
      <c r="G209" s="130"/>
      <c r="H209" s="131"/>
      <c r="I209" s="230"/>
      <c r="J209" s="231"/>
      <c r="K209" s="234"/>
      <c r="L209" s="235"/>
      <c r="M209" s="235"/>
      <c r="N209" s="174"/>
      <c r="O209" s="262"/>
      <c r="P209" s="263"/>
      <c r="Q209" s="263"/>
      <c r="R209" s="263"/>
      <c r="S209" s="264"/>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6"/>
      <c r="BC209" s="227"/>
      <c r="BD209" s="228"/>
      <c r="BE209" s="229"/>
      <c r="BF209" s="238"/>
      <c r="BG209" s="239"/>
      <c r="BH209" s="239"/>
      <c r="BI209" s="239"/>
      <c r="BJ209" s="240"/>
    </row>
    <row r="210" spans="2:62" ht="20.25" customHeight="1">
      <c r="B210" s="310"/>
      <c r="C210" s="171"/>
      <c r="D210" s="172"/>
      <c r="E210" s="130"/>
      <c r="F210" s="131">
        <f>C209</f>
        <v>0</v>
      </c>
      <c r="G210" s="130"/>
      <c r="H210" s="131">
        <f>I209</f>
        <v>0</v>
      </c>
      <c r="I210" s="232"/>
      <c r="J210" s="233"/>
      <c r="K210" s="236"/>
      <c r="L210" s="237"/>
      <c r="M210" s="237"/>
      <c r="N210" s="172"/>
      <c r="O210" s="262"/>
      <c r="P210" s="263"/>
      <c r="Q210" s="263"/>
      <c r="R210" s="263"/>
      <c r="S210" s="264"/>
      <c r="T210" s="148" t="s">
        <v>180</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44" t="str">
        <f>IF($BE$3="４週",SUM(W210:AX210),IF($BE$3="暦月",SUM(W210:BA210),""))</f>
        <v/>
      </c>
      <c r="BC210" s="245"/>
      <c r="BD210" s="246" t="str">
        <f>IF($BE$3="４週",BB210/4,IF($BE$3="暦月",(BB210/($BE$8/7)),""))</f>
        <v/>
      </c>
      <c r="BE210" s="245"/>
      <c r="BF210" s="241"/>
      <c r="BG210" s="242"/>
      <c r="BH210" s="242"/>
      <c r="BI210" s="242"/>
      <c r="BJ210" s="243"/>
    </row>
    <row r="211" spans="2:62" ht="20.25" customHeight="1">
      <c r="B211" s="309">
        <f>B209+1</f>
        <v>99</v>
      </c>
      <c r="C211" s="173"/>
      <c r="D211" s="174"/>
      <c r="E211" s="130"/>
      <c r="F211" s="131"/>
      <c r="G211" s="130"/>
      <c r="H211" s="131"/>
      <c r="I211" s="230"/>
      <c r="J211" s="231"/>
      <c r="K211" s="234"/>
      <c r="L211" s="235"/>
      <c r="M211" s="235"/>
      <c r="N211" s="174"/>
      <c r="O211" s="262"/>
      <c r="P211" s="263"/>
      <c r="Q211" s="263"/>
      <c r="R211" s="263"/>
      <c r="S211" s="264"/>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6"/>
      <c r="BC211" s="227"/>
      <c r="BD211" s="228"/>
      <c r="BE211" s="229"/>
      <c r="BF211" s="238"/>
      <c r="BG211" s="239"/>
      <c r="BH211" s="239"/>
      <c r="BI211" s="239"/>
      <c r="BJ211" s="240"/>
    </row>
    <row r="212" spans="2:62" ht="20.25" customHeight="1">
      <c r="B212" s="310"/>
      <c r="C212" s="171"/>
      <c r="D212" s="172"/>
      <c r="E212" s="130"/>
      <c r="F212" s="131">
        <f>C211</f>
        <v>0</v>
      </c>
      <c r="G212" s="130"/>
      <c r="H212" s="131">
        <f>I211</f>
        <v>0</v>
      </c>
      <c r="I212" s="232"/>
      <c r="J212" s="233"/>
      <c r="K212" s="236"/>
      <c r="L212" s="237"/>
      <c r="M212" s="237"/>
      <c r="N212" s="172"/>
      <c r="O212" s="262"/>
      <c r="P212" s="263"/>
      <c r="Q212" s="263"/>
      <c r="R212" s="263"/>
      <c r="S212" s="264"/>
      <c r="T212" s="148" t="s">
        <v>180</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44" t="str">
        <f>IF($BE$3="４週",SUM(W212:AX212),IF($BE$3="暦月",SUM(W212:BA212),""))</f>
        <v/>
      </c>
      <c r="BC212" s="245"/>
      <c r="BD212" s="246" t="str">
        <f>IF($BE$3="４週",BB212/4,IF($BE$3="暦月",(BB212/($BE$8/7)),""))</f>
        <v/>
      </c>
      <c r="BE212" s="245"/>
      <c r="BF212" s="241"/>
      <c r="BG212" s="242"/>
      <c r="BH212" s="242"/>
      <c r="BI212" s="242"/>
      <c r="BJ212" s="243"/>
    </row>
    <row r="213" spans="2:62" ht="20.25" customHeight="1">
      <c r="B213" s="309">
        <f>B211+1</f>
        <v>100</v>
      </c>
      <c r="C213" s="173"/>
      <c r="D213" s="174"/>
      <c r="E213" s="132"/>
      <c r="F213" s="133"/>
      <c r="G213" s="132"/>
      <c r="H213" s="133"/>
      <c r="I213" s="230"/>
      <c r="J213" s="231"/>
      <c r="K213" s="234"/>
      <c r="L213" s="235"/>
      <c r="M213" s="235"/>
      <c r="N213" s="174"/>
      <c r="O213" s="262"/>
      <c r="P213" s="263"/>
      <c r="Q213" s="263"/>
      <c r="R213" s="263"/>
      <c r="S213" s="264"/>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6"/>
      <c r="BC213" s="227"/>
      <c r="BD213" s="228"/>
      <c r="BE213" s="229"/>
      <c r="BF213" s="238"/>
      <c r="BG213" s="239"/>
      <c r="BH213" s="239"/>
      <c r="BI213" s="239"/>
      <c r="BJ213" s="240"/>
    </row>
    <row r="214" spans="2:62" ht="20.25" customHeight="1" thickBot="1">
      <c r="B214" s="312"/>
      <c r="C214" s="175"/>
      <c r="D214" s="176"/>
      <c r="E214" s="142"/>
      <c r="F214" s="143">
        <f>C213</f>
        <v>0</v>
      </c>
      <c r="G214" s="142"/>
      <c r="H214" s="143">
        <f>I213</f>
        <v>0</v>
      </c>
      <c r="I214" s="258"/>
      <c r="J214" s="259"/>
      <c r="K214" s="260"/>
      <c r="L214" s="261"/>
      <c r="M214" s="261"/>
      <c r="N214" s="176"/>
      <c r="O214" s="265"/>
      <c r="P214" s="266"/>
      <c r="Q214" s="266"/>
      <c r="R214" s="266"/>
      <c r="S214" s="267"/>
      <c r="T214" s="144" t="s">
        <v>180</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71" t="str">
        <f>IF($BE$3="４週",SUM(W214:AX214),IF($BE$3="暦月",SUM(W214:BA214),""))</f>
        <v/>
      </c>
      <c r="BC214" s="272"/>
      <c r="BD214" s="273" t="str">
        <f>IF($BE$3="４週",BB214/4,IF($BE$3="暦月",(BB214/($BE$8/7)),""))</f>
        <v/>
      </c>
      <c r="BE214" s="272"/>
      <c r="BF214" s="268"/>
      <c r="BG214" s="269"/>
      <c r="BH214" s="269"/>
      <c r="BI214" s="269"/>
      <c r="BJ214" s="270"/>
    </row>
    <row r="215" spans="2:62" ht="20.25" customHeight="1">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c r="B216" s="35"/>
      <c r="C216" s="51"/>
      <c r="D216" s="51"/>
      <c r="E216" s="51"/>
      <c r="F216" s="51"/>
      <c r="G216" s="51"/>
      <c r="H216" s="51"/>
      <c r="I216" s="103"/>
      <c r="J216" s="2" t="s">
        <v>241</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308"/>
      <c r="AQ217" s="308"/>
      <c r="AR217" s="308"/>
      <c r="AS217" s="308"/>
      <c r="AT217" s="53"/>
    </row>
    <row r="218" spans="2:62" ht="20.25" customHeight="1">
      <c r="B218" s="35"/>
      <c r="C218" s="51"/>
      <c r="D218" s="51"/>
      <c r="E218" s="51"/>
      <c r="F218" s="51"/>
      <c r="G218" s="51"/>
      <c r="H218" s="51"/>
      <c r="I218" s="103"/>
      <c r="J218" s="2"/>
      <c r="K218" s="278" t="s">
        <v>104</v>
      </c>
      <c r="L218" s="278"/>
      <c r="M218" s="278" t="s">
        <v>105</v>
      </c>
      <c r="N218" s="278"/>
      <c r="O218" s="278"/>
      <c r="P218" s="278"/>
      <c r="Q218" s="2"/>
      <c r="R218" s="279" t="s">
        <v>106</v>
      </c>
      <c r="S218" s="279"/>
      <c r="T218" s="279"/>
      <c r="U218" s="279"/>
      <c r="V218" s="2"/>
      <c r="W218" s="106" t="s">
        <v>107</v>
      </c>
      <c r="X218" s="106"/>
      <c r="Y218" s="2"/>
      <c r="Z218" s="104"/>
      <c r="AA218" s="280" t="s">
        <v>4</v>
      </c>
      <c r="AB218" s="280"/>
      <c r="AC218" s="280" t="s">
        <v>5</v>
      </c>
      <c r="AD218" s="280"/>
      <c r="AE218" s="280"/>
      <c r="AF218" s="280"/>
      <c r="AG218" s="104"/>
      <c r="AH218" s="104"/>
      <c r="AI218" s="104"/>
      <c r="AJ218" s="104"/>
      <c r="AK218" s="104"/>
      <c r="AL218" s="104"/>
      <c r="AM218" s="104"/>
      <c r="AN218" s="105"/>
      <c r="AO218" s="58"/>
      <c r="AP218" s="307"/>
      <c r="AQ218" s="307"/>
      <c r="AR218" s="307"/>
      <c r="AS218" s="307"/>
      <c r="AT218" s="53"/>
    </row>
    <row r="219" spans="2:62" ht="20.25" customHeight="1">
      <c r="B219" s="35"/>
      <c r="C219" s="51"/>
      <c r="D219" s="51"/>
      <c r="E219" s="51"/>
      <c r="F219" s="51"/>
      <c r="G219" s="51"/>
      <c r="H219" s="51"/>
      <c r="I219" s="103"/>
      <c r="J219" s="2"/>
      <c r="K219" s="277"/>
      <c r="L219" s="277"/>
      <c r="M219" s="277" t="s">
        <v>108</v>
      </c>
      <c r="N219" s="277"/>
      <c r="O219" s="277" t="s">
        <v>109</v>
      </c>
      <c r="P219" s="277"/>
      <c r="Q219" s="2"/>
      <c r="R219" s="277" t="s">
        <v>108</v>
      </c>
      <c r="S219" s="277"/>
      <c r="T219" s="277" t="s">
        <v>109</v>
      </c>
      <c r="U219" s="277"/>
      <c r="V219" s="2"/>
      <c r="W219" s="106" t="s">
        <v>110</v>
      </c>
      <c r="X219" s="106"/>
      <c r="Y219" s="2"/>
      <c r="Z219" s="104"/>
      <c r="AA219" s="280" t="s">
        <v>6</v>
      </c>
      <c r="AB219" s="280"/>
      <c r="AC219" s="280" t="s">
        <v>93</v>
      </c>
      <c r="AD219" s="280"/>
      <c r="AE219" s="280"/>
      <c r="AF219" s="280"/>
      <c r="AG219" s="104"/>
      <c r="AH219" s="104"/>
      <c r="AI219" s="104"/>
      <c r="AJ219" s="104"/>
      <c r="AK219" s="104"/>
      <c r="AL219" s="104"/>
      <c r="AM219" s="104"/>
      <c r="AN219" s="105"/>
      <c r="AO219" s="58"/>
      <c r="AP219" s="306"/>
      <c r="AQ219" s="306"/>
      <c r="AR219" s="306"/>
      <c r="AS219" s="306"/>
      <c r="AT219" s="53"/>
    </row>
    <row r="220" spans="2:62" ht="20.25" customHeight="1">
      <c r="B220" s="35"/>
      <c r="C220" s="51"/>
      <c r="D220" s="51"/>
      <c r="E220" s="51"/>
      <c r="F220" s="51"/>
      <c r="G220" s="51"/>
      <c r="H220" s="51"/>
      <c r="I220" s="103"/>
      <c r="J220" s="2"/>
      <c r="K220" s="280" t="s">
        <v>6</v>
      </c>
      <c r="L220" s="280"/>
      <c r="M220" s="284">
        <f>SUMIFS($BB$15:$BB$214,$F$15:$F$214,"看護職員",$H$15:$H$214,"A")</f>
        <v>0</v>
      </c>
      <c r="N220" s="284"/>
      <c r="O220" s="285">
        <f>SUMIFS($BD$15:$BD$214,$F$15:$F$214,"看護職員",$H$15:$H$214,"A")</f>
        <v>0</v>
      </c>
      <c r="P220" s="285"/>
      <c r="Q220" s="113"/>
      <c r="R220" s="274">
        <v>0</v>
      </c>
      <c r="S220" s="274"/>
      <c r="T220" s="274">
        <v>0</v>
      </c>
      <c r="U220" s="274"/>
      <c r="V220" s="113"/>
      <c r="W220" s="275">
        <v>0</v>
      </c>
      <c r="X220" s="276"/>
      <c r="Y220" s="2"/>
      <c r="Z220" s="104"/>
      <c r="AA220" s="280" t="s">
        <v>7</v>
      </c>
      <c r="AB220" s="280"/>
      <c r="AC220" s="280" t="s">
        <v>94</v>
      </c>
      <c r="AD220" s="280"/>
      <c r="AE220" s="280"/>
      <c r="AF220" s="280"/>
      <c r="AG220" s="104"/>
      <c r="AH220" s="104"/>
      <c r="AI220" s="104"/>
      <c r="AJ220" s="104"/>
      <c r="AK220" s="104"/>
      <c r="AL220" s="104"/>
      <c r="AM220" s="104"/>
      <c r="AN220" s="105"/>
      <c r="AO220" s="58"/>
      <c r="AP220" s="61"/>
      <c r="AQ220" s="61"/>
      <c r="AR220" s="61"/>
      <c r="AS220" s="61"/>
      <c r="AT220" s="53"/>
    </row>
    <row r="221" spans="2:62" ht="20.25" customHeight="1">
      <c r="B221" s="35"/>
      <c r="C221" s="51"/>
      <c r="D221" s="51"/>
      <c r="E221" s="51"/>
      <c r="F221" s="51"/>
      <c r="G221" s="51"/>
      <c r="H221" s="51"/>
      <c r="I221" s="103"/>
      <c r="J221" s="2"/>
      <c r="K221" s="280" t="s">
        <v>7</v>
      </c>
      <c r="L221" s="280"/>
      <c r="M221" s="284">
        <f>SUMIFS($BB$15:$BB$214,$F$15:$F$214,"看護職員",$H$15:$H$214,"B")</f>
        <v>0</v>
      </c>
      <c r="N221" s="284"/>
      <c r="O221" s="285">
        <f>SUMIFS($BD$15:$BD$214,$F$15:$F$214,"看護職員",$H$15:$H$214,"B")</f>
        <v>0</v>
      </c>
      <c r="P221" s="285"/>
      <c r="Q221" s="113"/>
      <c r="R221" s="274">
        <v>0</v>
      </c>
      <c r="S221" s="274"/>
      <c r="T221" s="274">
        <v>0</v>
      </c>
      <c r="U221" s="274"/>
      <c r="V221" s="113"/>
      <c r="W221" s="275">
        <v>0</v>
      </c>
      <c r="X221" s="276"/>
      <c r="Y221" s="2"/>
      <c r="Z221" s="104"/>
      <c r="AA221" s="280" t="s">
        <v>8</v>
      </c>
      <c r="AB221" s="280"/>
      <c r="AC221" s="280" t="s">
        <v>95</v>
      </c>
      <c r="AD221" s="280"/>
      <c r="AE221" s="280"/>
      <c r="AF221" s="280"/>
      <c r="AG221" s="104"/>
      <c r="AH221" s="104"/>
      <c r="AI221" s="104"/>
      <c r="AJ221" s="104"/>
      <c r="AK221" s="104"/>
      <c r="AL221" s="104"/>
      <c r="AM221" s="104"/>
      <c r="AN221" s="105"/>
      <c r="AO221" s="58"/>
      <c r="AP221" s="53"/>
      <c r="AQ221" s="53"/>
      <c r="AR221" s="53"/>
      <c r="AS221" s="53"/>
      <c r="AT221" s="53"/>
    </row>
    <row r="222" spans="2:62" ht="20.25" customHeight="1">
      <c r="B222" s="35"/>
      <c r="C222" s="51"/>
      <c r="D222" s="51"/>
      <c r="E222" s="51"/>
      <c r="F222" s="51"/>
      <c r="G222" s="51"/>
      <c r="H222" s="51"/>
      <c r="I222" s="103"/>
      <c r="J222" s="2"/>
      <c r="K222" s="280" t="s">
        <v>8</v>
      </c>
      <c r="L222" s="280"/>
      <c r="M222" s="284">
        <f>SUMIFS($BB$15:$BB$214,$F$15:$F$214,"看護職員",$H$15:$H$214,"C")</f>
        <v>0</v>
      </c>
      <c r="N222" s="284"/>
      <c r="O222" s="285">
        <f>SUMIFS($BD$15:$BD$214,$F$15:$F$214,"看護職員",$H$15:$H$214,"C")</f>
        <v>0</v>
      </c>
      <c r="P222" s="285"/>
      <c r="Q222" s="113"/>
      <c r="R222" s="274">
        <v>0</v>
      </c>
      <c r="S222" s="274"/>
      <c r="T222" s="288">
        <v>0</v>
      </c>
      <c r="U222" s="288"/>
      <c r="V222" s="113"/>
      <c r="W222" s="289" t="s">
        <v>36</v>
      </c>
      <c r="X222" s="290"/>
      <c r="Y222" s="2"/>
      <c r="Z222" s="104"/>
      <c r="AA222" s="280" t="s">
        <v>9</v>
      </c>
      <c r="AB222" s="280"/>
      <c r="AC222" s="280" t="s">
        <v>123</v>
      </c>
      <c r="AD222" s="280"/>
      <c r="AE222" s="280"/>
      <c r="AF222" s="280"/>
      <c r="AG222" s="104"/>
      <c r="AH222" s="104"/>
      <c r="AI222" s="104"/>
      <c r="AJ222" s="104"/>
      <c r="AK222" s="104"/>
      <c r="AL222" s="104"/>
      <c r="AM222" s="104"/>
      <c r="AN222" s="105"/>
      <c r="AO222" s="58"/>
      <c r="AP222" s="53"/>
      <c r="AQ222" s="53"/>
      <c r="AR222" s="53"/>
      <c r="AS222" s="53"/>
      <c r="AT222" s="53"/>
    </row>
    <row r="223" spans="2:62" ht="20.25" customHeight="1">
      <c r="B223" s="35"/>
      <c r="C223" s="51"/>
      <c r="D223" s="51"/>
      <c r="E223" s="51"/>
      <c r="F223" s="51"/>
      <c r="G223" s="51"/>
      <c r="H223" s="51"/>
      <c r="I223" s="103"/>
      <c r="J223" s="2"/>
      <c r="K223" s="280" t="s">
        <v>9</v>
      </c>
      <c r="L223" s="280"/>
      <c r="M223" s="284">
        <f>SUMIFS($BB$15:$BB$214,$F$15:$F$214,"看護職員",$H$15:$H$214,"D")</f>
        <v>0</v>
      </c>
      <c r="N223" s="284"/>
      <c r="O223" s="285">
        <f>SUMIFS($BD$15:$BD$214,$F$15:$F$214,"看護職員",$H$15:$H$214,"D")</f>
        <v>0</v>
      </c>
      <c r="P223" s="285"/>
      <c r="Q223" s="113"/>
      <c r="R223" s="274">
        <v>0</v>
      </c>
      <c r="S223" s="274"/>
      <c r="T223" s="288">
        <v>0</v>
      </c>
      <c r="U223" s="288"/>
      <c r="V223" s="113"/>
      <c r="W223" s="289" t="s">
        <v>36</v>
      </c>
      <c r="X223" s="290"/>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c r="B224" s="35"/>
      <c r="C224" s="51"/>
      <c r="D224" s="51"/>
      <c r="E224" s="51"/>
      <c r="F224" s="51"/>
      <c r="G224" s="51"/>
      <c r="H224" s="51"/>
      <c r="I224" s="103"/>
      <c r="J224" s="2"/>
      <c r="K224" s="280" t="s">
        <v>111</v>
      </c>
      <c r="L224" s="280"/>
      <c r="M224" s="284">
        <f>SUM(M220:N223)</f>
        <v>0</v>
      </c>
      <c r="N224" s="284"/>
      <c r="O224" s="285">
        <f>SUM(O220:P223)</f>
        <v>0</v>
      </c>
      <c r="P224" s="285"/>
      <c r="Q224" s="113"/>
      <c r="R224" s="284">
        <f>SUM(R220:S223)</f>
        <v>0</v>
      </c>
      <c r="S224" s="284"/>
      <c r="T224" s="285">
        <f>SUM(T220:U223)</f>
        <v>0</v>
      </c>
      <c r="U224" s="285"/>
      <c r="V224" s="113"/>
      <c r="W224" s="286">
        <f>SUM(W220:X221)</f>
        <v>0</v>
      </c>
      <c r="X224" s="287"/>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c r="B226" s="35"/>
      <c r="C226" s="51"/>
      <c r="D226" s="51"/>
      <c r="E226" s="51"/>
      <c r="F226" s="51"/>
      <c r="G226" s="51"/>
      <c r="H226" s="51"/>
      <c r="I226" s="103"/>
      <c r="J226" s="103"/>
      <c r="K226" s="28" t="s">
        <v>112</v>
      </c>
      <c r="L226" s="2"/>
      <c r="M226" s="2"/>
      <c r="N226" s="2"/>
      <c r="O226" s="2"/>
      <c r="P226" s="2"/>
      <c r="Q226" s="112" t="s">
        <v>178</v>
      </c>
      <c r="R226" s="328" t="str">
        <f>IF($BE$3="","",IF($BE$3="暦月","暦月",IF($BE$3="４週","週")))</f>
        <v/>
      </c>
      <c r="S226" s="329"/>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c r="B228" s="35"/>
      <c r="C228" s="51"/>
      <c r="D228" s="51"/>
      <c r="E228" s="51"/>
      <c r="F228" s="51"/>
      <c r="G228" s="51"/>
      <c r="H228" s="51"/>
      <c r="I228" s="103"/>
      <c r="J228" s="103"/>
      <c r="K228" s="2" t="str">
        <f>IF($R$226="週","対象時間数（週平均）","対象時間数（当月合計）")</f>
        <v>対象時間数（当月合計）</v>
      </c>
      <c r="L228" s="2"/>
      <c r="M228" s="2"/>
      <c r="N228" s="2"/>
      <c r="O228" s="2"/>
      <c r="P228" s="2" t="str">
        <f>IF($R$226="週","週に勤務すべき時間数","当月に勤務すべき時間数")</f>
        <v>当月に勤務すべき時間数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c r="I229" s="2"/>
      <c r="J229" s="2"/>
      <c r="K229" s="283">
        <f>IF($R$226="週",T224,R224)</f>
        <v>0</v>
      </c>
      <c r="L229" s="283"/>
      <c r="M229" s="283"/>
      <c r="N229" s="283"/>
      <c r="O229" s="107" t="s">
        <v>116</v>
      </c>
      <c r="P229" s="280">
        <f>IF($R$226="週",$BA$6,$BE$6)</f>
        <v>0</v>
      </c>
      <c r="Q229" s="280"/>
      <c r="R229" s="280"/>
      <c r="S229" s="280"/>
      <c r="T229" s="107" t="s">
        <v>117</v>
      </c>
      <c r="U229" s="281" t="e">
        <f>ROUNDDOWN(K229/P229,1)</f>
        <v>#DIV/0!</v>
      </c>
      <c r="V229" s="281"/>
      <c r="W229" s="281"/>
      <c r="X229" s="281"/>
      <c r="Y229" s="2"/>
      <c r="Z229" s="2"/>
    </row>
    <row r="230" spans="2:46" ht="20.25" customHeight="1">
      <c r="I230" s="2"/>
      <c r="J230" s="2"/>
      <c r="K230" s="2"/>
      <c r="L230" s="2"/>
      <c r="M230" s="2"/>
      <c r="N230" s="2"/>
      <c r="O230" s="2"/>
      <c r="P230" s="2"/>
      <c r="Q230" s="2"/>
      <c r="R230" s="2"/>
      <c r="S230" s="2"/>
      <c r="T230" s="28"/>
      <c r="U230" s="2" t="s">
        <v>118</v>
      </c>
      <c r="V230" s="2"/>
      <c r="W230" s="2"/>
      <c r="X230" s="2"/>
      <c r="Y230" s="2"/>
      <c r="Z230" s="2"/>
    </row>
    <row r="231" spans="2:46" ht="20.25" customHeight="1">
      <c r="I231" s="2"/>
      <c r="J231" s="2"/>
      <c r="K231" s="2" t="s">
        <v>154</v>
      </c>
      <c r="L231" s="2"/>
      <c r="M231" s="2"/>
      <c r="N231" s="2"/>
      <c r="O231" s="2"/>
      <c r="P231" s="2"/>
      <c r="Q231" s="2"/>
      <c r="R231" s="2"/>
      <c r="S231" s="2"/>
      <c r="T231" s="28"/>
      <c r="U231" s="2"/>
      <c r="V231" s="2"/>
      <c r="W231" s="2"/>
      <c r="X231" s="2"/>
      <c r="Y231" s="2"/>
      <c r="Z231" s="2"/>
    </row>
    <row r="232" spans="2:46" ht="20.25" customHeight="1">
      <c r="I232" s="2"/>
      <c r="J232" s="2"/>
      <c r="K232" s="2" t="s">
        <v>107</v>
      </c>
      <c r="L232" s="2"/>
      <c r="M232" s="2"/>
      <c r="N232" s="2"/>
      <c r="O232" s="2"/>
      <c r="P232" s="2"/>
      <c r="Q232" s="2"/>
      <c r="R232" s="2"/>
      <c r="S232" s="2"/>
      <c r="T232" s="28"/>
      <c r="U232" s="278"/>
      <c r="V232" s="278"/>
      <c r="W232" s="278"/>
      <c r="X232" s="278"/>
      <c r="Y232" s="2"/>
      <c r="Z232" s="2"/>
    </row>
    <row r="233" spans="2:46" ht="20.25" customHeight="1">
      <c r="I233" s="2"/>
      <c r="J233" s="2"/>
      <c r="K233" s="2" t="s">
        <v>119</v>
      </c>
      <c r="L233" s="2"/>
      <c r="M233" s="2"/>
      <c r="N233" s="2"/>
      <c r="O233" s="2"/>
      <c r="P233" s="2" t="s">
        <v>120</v>
      </c>
      <c r="Q233" s="2"/>
      <c r="R233" s="2"/>
      <c r="S233" s="2"/>
      <c r="T233" s="2"/>
      <c r="U233" s="277" t="s">
        <v>111</v>
      </c>
      <c r="V233" s="277"/>
      <c r="W233" s="277"/>
      <c r="X233" s="277"/>
      <c r="Y233" s="2"/>
      <c r="Z233" s="2"/>
    </row>
    <row r="234" spans="2:46" ht="20.25" customHeight="1">
      <c r="I234" s="2"/>
      <c r="J234" s="2"/>
      <c r="K234" s="280">
        <f>W224</f>
        <v>0</v>
      </c>
      <c r="L234" s="280"/>
      <c r="M234" s="280"/>
      <c r="N234" s="280"/>
      <c r="O234" s="107" t="s">
        <v>121</v>
      </c>
      <c r="P234" s="281" t="e">
        <f>U229</f>
        <v>#DIV/0!</v>
      </c>
      <c r="Q234" s="281"/>
      <c r="R234" s="281"/>
      <c r="S234" s="281"/>
      <c r="T234" s="107" t="s">
        <v>117</v>
      </c>
      <c r="U234" s="282" t="e">
        <f>ROUNDDOWN(K234+P234,1)</f>
        <v>#DIV/0!</v>
      </c>
      <c r="V234" s="282"/>
      <c r="W234" s="282"/>
      <c r="X234" s="282"/>
      <c r="Y234" s="110"/>
      <c r="Z234" s="110"/>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3:59">
      <c r="AQ275" s="10"/>
      <c r="AR275" s="10"/>
      <c r="AS275" s="10"/>
      <c r="AT275" s="10"/>
      <c r="AU275" s="10"/>
      <c r="AV275" s="10"/>
      <c r="AW275" s="10"/>
      <c r="AX275" s="10"/>
      <c r="AY275" s="10"/>
      <c r="AZ275" s="10"/>
      <c r="BA275" s="10"/>
      <c r="BB275" s="10"/>
      <c r="BC275" s="10"/>
      <c r="BD275" s="10"/>
      <c r="BE275" s="10"/>
    </row>
    <row r="276" spans="3:59">
      <c r="AQ276" s="10"/>
      <c r="AR276" s="10"/>
      <c r="AS276" s="10"/>
      <c r="AT276" s="10"/>
      <c r="AU276" s="10"/>
      <c r="AV276" s="10"/>
      <c r="AW276" s="10"/>
      <c r="AX276" s="10"/>
      <c r="AY276" s="10"/>
      <c r="AZ276" s="10"/>
      <c r="BA276" s="10"/>
      <c r="BB276" s="10"/>
      <c r="BC276" s="10"/>
      <c r="BD276" s="10"/>
      <c r="BE276" s="10"/>
    </row>
    <row r="281" spans="3:59">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c r="C283" s="11"/>
      <c r="D283" s="11"/>
      <c r="E283" s="11"/>
      <c r="F283" s="11"/>
      <c r="G283" s="11"/>
      <c r="H283" s="11"/>
      <c r="I283" s="11"/>
      <c r="J283" s="11"/>
      <c r="K283" s="3"/>
      <c r="L283" s="3"/>
    </row>
    <row r="284" spans="3:59">
      <c r="C284" s="11"/>
      <c r="D284" s="11"/>
      <c r="E284" s="11"/>
      <c r="F284" s="11"/>
      <c r="G284" s="11"/>
      <c r="H284" s="11"/>
      <c r="I284" s="11"/>
      <c r="J284" s="11"/>
      <c r="K284" s="3"/>
      <c r="L284" s="3"/>
    </row>
    <row r="285" spans="3:59">
      <c r="C285" s="3"/>
      <c r="D285" s="3"/>
      <c r="E285" s="3"/>
      <c r="F285" s="3"/>
      <c r="G285" s="3"/>
      <c r="H285" s="3"/>
      <c r="I285" s="3"/>
      <c r="J285" s="3"/>
    </row>
    <row r="286" spans="3:59">
      <c r="C286" s="3"/>
      <c r="D286" s="3"/>
      <c r="E286" s="3"/>
      <c r="F286" s="3"/>
      <c r="G286" s="3"/>
      <c r="H286" s="3"/>
      <c r="I286" s="3"/>
      <c r="J286" s="3"/>
    </row>
    <row r="287" spans="3:59">
      <c r="C287" s="3"/>
      <c r="D287" s="3"/>
      <c r="E287" s="3"/>
      <c r="F287" s="3"/>
      <c r="G287" s="3"/>
      <c r="H287" s="3"/>
      <c r="I287" s="3"/>
      <c r="J287" s="3"/>
    </row>
    <row r="288" spans="3:59">
      <c r="C288" s="3"/>
      <c r="D288" s="3"/>
      <c r="E288" s="3"/>
      <c r="F288" s="3"/>
      <c r="G288" s="3"/>
      <c r="H288" s="3"/>
      <c r="I288" s="3"/>
      <c r="J288" s="3"/>
    </row>
  </sheetData>
  <sheetProtection insertRows="0" deleteRows="0"/>
  <mergeCells count="1083">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U232:X232"/>
    <mergeCell ref="AP217:AS217"/>
    <mergeCell ref="K218:L219"/>
    <mergeCell ref="M218:P218"/>
    <mergeCell ref="R218:U218"/>
    <mergeCell ref="AP218:AS218"/>
    <mergeCell ref="M219:N219"/>
    <mergeCell ref="O219:P219"/>
    <mergeCell ref="O222:P222"/>
    <mergeCell ref="R222:S222"/>
    <mergeCell ref="AA221:AB221"/>
    <mergeCell ref="AC221:AF221"/>
    <mergeCell ref="AA218:AB218"/>
    <mergeCell ref="AC218:AF218"/>
    <mergeCell ref="AA219:AB219"/>
    <mergeCell ref="AC219:AF219"/>
    <mergeCell ref="T222:U222"/>
    <mergeCell ref="W222:X222"/>
    <mergeCell ref="AP219:AS219"/>
    <mergeCell ref="K220:L220"/>
    <mergeCell ref="M220:N220"/>
    <mergeCell ref="O220:P220"/>
    <mergeCell ref="R220:S220"/>
    <mergeCell ref="T220:U220"/>
    <mergeCell ref="W220:X220"/>
    <mergeCell ref="AA220:AB220"/>
    <mergeCell ref="AC220:AF220"/>
    <mergeCell ref="R219:S219"/>
    <mergeCell ref="T219:U219"/>
    <mergeCell ref="K221:L221"/>
    <mergeCell ref="M221:N221"/>
    <mergeCell ref="O221:P221"/>
    <mergeCell ref="R221:S221"/>
    <mergeCell ref="T221:U221"/>
    <mergeCell ref="W221:X221"/>
    <mergeCell ref="O59:S60"/>
    <mergeCell ref="BB59:BC59"/>
    <mergeCell ref="BD59:BE59"/>
    <mergeCell ref="BF59:BJ60"/>
    <mergeCell ref="BB60:BC60"/>
    <mergeCell ref="BD60:BE60"/>
    <mergeCell ref="B59:B60"/>
    <mergeCell ref="C59:D60"/>
    <mergeCell ref="I59:J60"/>
    <mergeCell ref="K59:N60"/>
    <mergeCell ref="B213:B214"/>
    <mergeCell ref="C213:D214"/>
    <mergeCell ref="I213:J214"/>
    <mergeCell ref="K213:N214"/>
    <mergeCell ref="O61:S62"/>
    <mergeCell ref="BB61:BC61"/>
    <mergeCell ref="BD61:BE61"/>
    <mergeCell ref="BF61:BJ62"/>
    <mergeCell ref="BB62:BC62"/>
    <mergeCell ref="BD62:BE62"/>
    <mergeCell ref="B61:B62"/>
    <mergeCell ref="C61:D62"/>
    <mergeCell ref="I61:J62"/>
    <mergeCell ref="K61:N62"/>
    <mergeCell ref="O213:S214"/>
    <mergeCell ref="BB213:BC213"/>
    <mergeCell ref="BD213:BE213"/>
    <mergeCell ref="BF213:BJ214"/>
    <mergeCell ref="BB214:BC214"/>
    <mergeCell ref="BD214:BE214"/>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O19:S20"/>
    <mergeCell ref="BB19:BC19"/>
    <mergeCell ref="BD19:BE19"/>
    <mergeCell ref="BF19:BJ20"/>
    <mergeCell ref="BB20:BC20"/>
    <mergeCell ref="BD20:BE20"/>
    <mergeCell ref="B19:B20"/>
    <mergeCell ref="C19:D20"/>
    <mergeCell ref="I19:J20"/>
    <mergeCell ref="K19:N20"/>
    <mergeCell ref="O21:S22"/>
    <mergeCell ref="BB21:BC21"/>
    <mergeCell ref="BD21:BE21"/>
    <mergeCell ref="BF21:BJ22"/>
    <mergeCell ref="BB22:BC22"/>
    <mergeCell ref="BD22:BE22"/>
    <mergeCell ref="B21:B22"/>
    <mergeCell ref="C21:D22"/>
    <mergeCell ref="I21:J22"/>
    <mergeCell ref="K21:N22"/>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67:B68"/>
    <mergeCell ref="C67:D68"/>
    <mergeCell ref="I67:J68"/>
    <mergeCell ref="K67:N68"/>
    <mergeCell ref="O67:S68"/>
    <mergeCell ref="BB67:BC67"/>
    <mergeCell ref="BD67:BE67"/>
    <mergeCell ref="BF67:BJ68"/>
    <mergeCell ref="BB68:BC68"/>
    <mergeCell ref="BD68:BE68"/>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I63:J64"/>
    <mergeCell ref="K63:N64"/>
    <mergeCell ref="B63:B64"/>
    <mergeCell ref="C63:D6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9:B80"/>
    <mergeCell ref="C79:D80"/>
    <mergeCell ref="I79:J80"/>
    <mergeCell ref="K79:N80"/>
    <mergeCell ref="O79:S80"/>
    <mergeCell ref="BB79:BC79"/>
    <mergeCell ref="BD79:BE79"/>
    <mergeCell ref="BF79:BJ80"/>
    <mergeCell ref="BB80:BC80"/>
    <mergeCell ref="BD80:BE80"/>
    <mergeCell ref="B77:B78"/>
    <mergeCell ref="C77:D78"/>
    <mergeCell ref="I77:J78"/>
    <mergeCell ref="K77:N78"/>
    <mergeCell ref="O77:S78"/>
    <mergeCell ref="BB77:BC77"/>
    <mergeCell ref="BD77:BE77"/>
    <mergeCell ref="BF77:BJ78"/>
    <mergeCell ref="BB78:BC78"/>
    <mergeCell ref="BD78:BE78"/>
    <mergeCell ref="B83:B84"/>
    <mergeCell ref="C83:D84"/>
    <mergeCell ref="I83:J84"/>
    <mergeCell ref="K83:N84"/>
    <mergeCell ref="O83:S84"/>
    <mergeCell ref="BB83:BC83"/>
    <mergeCell ref="BD83:BE83"/>
    <mergeCell ref="BF83:BJ84"/>
    <mergeCell ref="BB84:BC84"/>
    <mergeCell ref="BD84:BE84"/>
    <mergeCell ref="B81:B82"/>
    <mergeCell ref="C81:D82"/>
    <mergeCell ref="I81:J82"/>
    <mergeCell ref="K81:N82"/>
    <mergeCell ref="O81:S82"/>
    <mergeCell ref="BB81:BC81"/>
    <mergeCell ref="BD81:BE81"/>
    <mergeCell ref="BF81:BJ82"/>
    <mergeCell ref="BB82:BC82"/>
    <mergeCell ref="BD82:BE82"/>
    <mergeCell ref="B87:B88"/>
    <mergeCell ref="C87:D88"/>
    <mergeCell ref="I87:J88"/>
    <mergeCell ref="K87:N88"/>
    <mergeCell ref="O87:S88"/>
    <mergeCell ref="BB87:BC87"/>
    <mergeCell ref="BD87:BE87"/>
    <mergeCell ref="BF87:BJ88"/>
    <mergeCell ref="BB88:BC88"/>
    <mergeCell ref="BD88:BE88"/>
    <mergeCell ref="B85:B86"/>
    <mergeCell ref="C85:D86"/>
    <mergeCell ref="I85:J86"/>
    <mergeCell ref="K85:N86"/>
    <mergeCell ref="O85:S86"/>
    <mergeCell ref="BB85:BC85"/>
    <mergeCell ref="BD85:BE85"/>
    <mergeCell ref="BF85:BJ86"/>
    <mergeCell ref="BB86:BC86"/>
    <mergeCell ref="BD86:BE86"/>
    <mergeCell ref="B91:B92"/>
    <mergeCell ref="C91:D92"/>
    <mergeCell ref="I91:J92"/>
    <mergeCell ref="K91:N92"/>
    <mergeCell ref="O91:S92"/>
    <mergeCell ref="BB91:BC91"/>
    <mergeCell ref="BD91:BE91"/>
    <mergeCell ref="BF91:BJ92"/>
    <mergeCell ref="BB92:BC92"/>
    <mergeCell ref="BD92:BE92"/>
    <mergeCell ref="B89:B90"/>
    <mergeCell ref="C89:D90"/>
    <mergeCell ref="I89:J90"/>
    <mergeCell ref="K89:N90"/>
    <mergeCell ref="O89:S90"/>
    <mergeCell ref="BB89:BC89"/>
    <mergeCell ref="BD89:BE89"/>
    <mergeCell ref="BF89:BJ90"/>
    <mergeCell ref="BB90:BC90"/>
    <mergeCell ref="BD90:BE90"/>
    <mergeCell ref="B95:B96"/>
    <mergeCell ref="C95:D96"/>
    <mergeCell ref="I95:J96"/>
    <mergeCell ref="K95:N96"/>
    <mergeCell ref="O95:S96"/>
    <mergeCell ref="BB95:BC95"/>
    <mergeCell ref="BD95:BE95"/>
    <mergeCell ref="BF95:BJ96"/>
    <mergeCell ref="BB96:BC96"/>
    <mergeCell ref="BD96:BE96"/>
    <mergeCell ref="B93:B94"/>
    <mergeCell ref="C93:D94"/>
    <mergeCell ref="I93:J94"/>
    <mergeCell ref="K93:N94"/>
    <mergeCell ref="O93:S94"/>
    <mergeCell ref="BB93:BC93"/>
    <mergeCell ref="BD93:BE93"/>
    <mergeCell ref="BF93:BJ94"/>
    <mergeCell ref="BB94:BC94"/>
    <mergeCell ref="BD94:BE94"/>
    <mergeCell ref="B99:B100"/>
    <mergeCell ref="C99:D100"/>
    <mergeCell ref="I99:J100"/>
    <mergeCell ref="K99:N100"/>
    <mergeCell ref="O99:S100"/>
    <mergeCell ref="BB99:BC99"/>
    <mergeCell ref="BD99:BE99"/>
    <mergeCell ref="BF99:BJ100"/>
    <mergeCell ref="BB100:BC100"/>
    <mergeCell ref="BD100:BE100"/>
    <mergeCell ref="B97:B98"/>
    <mergeCell ref="C97:D98"/>
    <mergeCell ref="I97:J98"/>
    <mergeCell ref="K97:N98"/>
    <mergeCell ref="O97:S98"/>
    <mergeCell ref="BB97:BC97"/>
    <mergeCell ref="BD97:BE97"/>
    <mergeCell ref="BF97:BJ98"/>
    <mergeCell ref="BB98:BC98"/>
    <mergeCell ref="BD98:BE98"/>
    <mergeCell ref="B103:B104"/>
    <mergeCell ref="C103:D104"/>
    <mergeCell ref="I103:J104"/>
    <mergeCell ref="K103:N104"/>
    <mergeCell ref="O103:S104"/>
    <mergeCell ref="BB103:BC103"/>
    <mergeCell ref="BD103:BE103"/>
    <mergeCell ref="BF103:BJ104"/>
    <mergeCell ref="BB104:BC104"/>
    <mergeCell ref="BD104:BE104"/>
    <mergeCell ref="B101:B102"/>
    <mergeCell ref="C101:D102"/>
    <mergeCell ref="I101:J102"/>
    <mergeCell ref="K101:N102"/>
    <mergeCell ref="O101:S102"/>
    <mergeCell ref="BB101:BC101"/>
    <mergeCell ref="BD101:BE101"/>
    <mergeCell ref="BF101:BJ102"/>
    <mergeCell ref="BB102:BC102"/>
    <mergeCell ref="BD102:BE102"/>
    <mergeCell ref="B107:B108"/>
    <mergeCell ref="C107:D108"/>
    <mergeCell ref="I107:J108"/>
    <mergeCell ref="K107:N108"/>
    <mergeCell ref="O107:S108"/>
    <mergeCell ref="BB107:BC107"/>
    <mergeCell ref="BD107:BE107"/>
    <mergeCell ref="BF107:BJ108"/>
    <mergeCell ref="BB108:BC108"/>
    <mergeCell ref="BD108:BE108"/>
    <mergeCell ref="B105:B106"/>
    <mergeCell ref="C105:D106"/>
    <mergeCell ref="I105:J106"/>
    <mergeCell ref="K105:N106"/>
    <mergeCell ref="O105:S106"/>
    <mergeCell ref="BB105:BC105"/>
    <mergeCell ref="BD105:BE105"/>
    <mergeCell ref="BF105:BJ106"/>
    <mergeCell ref="BB106:BC106"/>
    <mergeCell ref="BD106:BE106"/>
    <mergeCell ref="B111:B112"/>
    <mergeCell ref="C111:D112"/>
    <mergeCell ref="I111:J112"/>
    <mergeCell ref="K111:N112"/>
    <mergeCell ref="O111:S112"/>
    <mergeCell ref="BB111:BC111"/>
    <mergeCell ref="BD111:BE111"/>
    <mergeCell ref="BF111:BJ112"/>
    <mergeCell ref="BB112:BC112"/>
    <mergeCell ref="BD112:BE112"/>
    <mergeCell ref="B109:B110"/>
    <mergeCell ref="C109:D110"/>
    <mergeCell ref="I109:J110"/>
    <mergeCell ref="K109:N110"/>
    <mergeCell ref="O109:S110"/>
    <mergeCell ref="BB109:BC109"/>
    <mergeCell ref="BD109:BE109"/>
    <mergeCell ref="BF109:BJ110"/>
    <mergeCell ref="BB110:BC110"/>
    <mergeCell ref="BD110:BE110"/>
    <mergeCell ref="B115:B116"/>
    <mergeCell ref="C115:D116"/>
    <mergeCell ref="I115:J116"/>
    <mergeCell ref="K115:N116"/>
    <mergeCell ref="O115:S116"/>
    <mergeCell ref="BB115:BC115"/>
    <mergeCell ref="BD115:BE115"/>
    <mergeCell ref="BF115:BJ116"/>
    <mergeCell ref="BB116:BC116"/>
    <mergeCell ref="BD116:BE116"/>
    <mergeCell ref="B113:B114"/>
    <mergeCell ref="C113:D114"/>
    <mergeCell ref="I113:J114"/>
    <mergeCell ref="K113:N114"/>
    <mergeCell ref="O113:S114"/>
    <mergeCell ref="BB113:BC113"/>
    <mergeCell ref="BD113:BE113"/>
    <mergeCell ref="BF113:BJ114"/>
    <mergeCell ref="BB114:BC114"/>
    <mergeCell ref="BD114:BE114"/>
    <mergeCell ref="B119:B120"/>
    <mergeCell ref="C119:D120"/>
    <mergeCell ref="I119:J120"/>
    <mergeCell ref="K119:N120"/>
    <mergeCell ref="O119:S120"/>
    <mergeCell ref="BB119:BC119"/>
    <mergeCell ref="BD119:BE119"/>
    <mergeCell ref="BF119:BJ120"/>
    <mergeCell ref="BB120:BC120"/>
    <mergeCell ref="BD120:BE120"/>
    <mergeCell ref="B117:B118"/>
    <mergeCell ref="C117:D118"/>
    <mergeCell ref="I117:J118"/>
    <mergeCell ref="K117:N118"/>
    <mergeCell ref="O117:S118"/>
    <mergeCell ref="BB117:BC117"/>
    <mergeCell ref="BD117:BE117"/>
    <mergeCell ref="BF117:BJ118"/>
    <mergeCell ref="BB118:BC118"/>
    <mergeCell ref="BD118:BE118"/>
    <mergeCell ref="B123:B124"/>
    <mergeCell ref="C123:D124"/>
    <mergeCell ref="I123:J124"/>
    <mergeCell ref="K123:N124"/>
    <mergeCell ref="O123:S124"/>
    <mergeCell ref="BB123:BC123"/>
    <mergeCell ref="BD123:BE123"/>
    <mergeCell ref="BF123:BJ124"/>
    <mergeCell ref="BB124:BC124"/>
    <mergeCell ref="BD124:BE124"/>
    <mergeCell ref="B121:B122"/>
    <mergeCell ref="C121:D122"/>
    <mergeCell ref="I121:J122"/>
    <mergeCell ref="K121:N122"/>
    <mergeCell ref="O121:S122"/>
    <mergeCell ref="BB121:BC121"/>
    <mergeCell ref="BD121:BE121"/>
    <mergeCell ref="BF121:BJ122"/>
    <mergeCell ref="BB122:BC122"/>
    <mergeCell ref="BD122:BE122"/>
    <mergeCell ref="B127:B128"/>
    <mergeCell ref="C127:D128"/>
    <mergeCell ref="I127:J128"/>
    <mergeCell ref="K127:N128"/>
    <mergeCell ref="O127:S128"/>
    <mergeCell ref="BB127:BC127"/>
    <mergeCell ref="BD127:BE127"/>
    <mergeCell ref="BF127:BJ128"/>
    <mergeCell ref="BB128:BC128"/>
    <mergeCell ref="BD128:BE128"/>
    <mergeCell ref="B125:B126"/>
    <mergeCell ref="C125:D126"/>
    <mergeCell ref="I125:J126"/>
    <mergeCell ref="K125:N126"/>
    <mergeCell ref="O125:S126"/>
    <mergeCell ref="BB125:BC125"/>
    <mergeCell ref="BD125:BE125"/>
    <mergeCell ref="BF125:BJ126"/>
    <mergeCell ref="BB126:BC126"/>
    <mergeCell ref="BD126:BE126"/>
    <mergeCell ref="B131:B132"/>
    <mergeCell ref="C131:D132"/>
    <mergeCell ref="I131:J132"/>
    <mergeCell ref="K131:N132"/>
    <mergeCell ref="O131:S132"/>
    <mergeCell ref="BB131:BC131"/>
    <mergeCell ref="BD131:BE131"/>
    <mergeCell ref="BF131:BJ132"/>
    <mergeCell ref="BB132:BC132"/>
    <mergeCell ref="BD132:BE132"/>
    <mergeCell ref="B129:B130"/>
    <mergeCell ref="C129:D130"/>
    <mergeCell ref="I129:J130"/>
    <mergeCell ref="K129:N130"/>
    <mergeCell ref="O129:S130"/>
    <mergeCell ref="BB129:BC129"/>
    <mergeCell ref="BD129:BE129"/>
    <mergeCell ref="BF129:BJ130"/>
    <mergeCell ref="BB130:BC130"/>
    <mergeCell ref="BD130:BE130"/>
    <mergeCell ref="B135:B136"/>
    <mergeCell ref="C135:D136"/>
    <mergeCell ref="I135:J136"/>
    <mergeCell ref="K135:N136"/>
    <mergeCell ref="O135:S136"/>
    <mergeCell ref="BB135:BC135"/>
    <mergeCell ref="BD135:BE135"/>
    <mergeCell ref="BF135:BJ136"/>
    <mergeCell ref="BB136:BC136"/>
    <mergeCell ref="BD136:BE136"/>
    <mergeCell ref="B133:B134"/>
    <mergeCell ref="C133:D134"/>
    <mergeCell ref="I133:J134"/>
    <mergeCell ref="K133:N134"/>
    <mergeCell ref="O133:S134"/>
    <mergeCell ref="BB133:BC133"/>
    <mergeCell ref="BD133:BE133"/>
    <mergeCell ref="BF133:BJ134"/>
    <mergeCell ref="BB134:BC134"/>
    <mergeCell ref="BD134:BE134"/>
    <mergeCell ref="B139:B140"/>
    <mergeCell ref="C139:D140"/>
    <mergeCell ref="I139:J140"/>
    <mergeCell ref="K139:N140"/>
    <mergeCell ref="O139:S140"/>
    <mergeCell ref="BB139:BC139"/>
    <mergeCell ref="BD139:BE139"/>
    <mergeCell ref="BF139:BJ140"/>
    <mergeCell ref="BB140:BC140"/>
    <mergeCell ref="BD140:BE140"/>
    <mergeCell ref="B137:B138"/>
    <mergeCell ref="C137:D138"/>
    <mergeCell ref="I137:J138"/>
    <mergeCell ref="K137:N138"/>
    <mergeCell ref="O137:S138"/>
    <mergeCell ref="BB137:BC137"/>
    <mergeCell ref="BD137:BE137"/>
    <mergeCell ref="BF137:BJ138"/>
    <mergeCell ref="BB138:BC138"/>
    <mergeCell ref="BD138:BE138"/>
    <mergeCell ref="B143:B144"/>
    <mergeCell ref="C143:D144"/>
    <mergeCell ref="I143:J144"/>
    <mergeCell ref="K143:N144"/>
    <mergeCell ref="O143:S144"/>
    <mergeCell ref="BB143:BC143"/>
    <mergeCell ref="BD143:BE143"/>
    <mergeCell ref="BF143:BJ144"/>
    <mergeCell ref="BB144:BC144"/>
    <mergeCell ref="BD144:BE144"/>
    <mergeCell ref="B141:B142"/>
    <mergeCell ref="C141:D142"/>
    <mergeCell ref="I141:J142"/>
    <mergeCell ref="K141:N142"/>
    <mergeCell ref="O141:S142"/>
    <mergeCell ref="BB141:BC141"/>
    <mergeCell ref="BD141:BE141"/>
    <mergeCell ref="BF141:BJ142"/>
    <mergeCell ref="BB142:BC142"/>
    <mergeCell ref="BD142:BE142"/>
    <mergeCell ref="B147:B148"/>
    <mergeCell ref="C147:D148"/>
    <mergeCell ref="I147:J148"/>
    <mergeCell ref="K147:N148"/>
    <mergeCell ref="O147:S148"/>
    <mergeCell ref="BB147:BC147"/>
    <mergeCell ref="BD147:BE147"/>
    <mergeCell ref="BF147:BJ148"/>
    <mergeCell ref="BB148:BC148"/>
    <mergeCell ref="BD148:BE148"/>
    <mergeCell ref="B145:B146"/>
    <mergeCell ref="C145:D146"/>
    <mergeCell ref="I145:J146"/>
    <mergeCell ref="K145:N146"/>
    <mergeCell ref="O145:S146"/>
    <mergeCell ref="BB145:BC145"/>
    <mergeCell ref="BD145:BE145"/>
    <mergeCell ref="BF145:BJ146"/>
    <mergeCell ref="BB146:BC146"/>
    <mergeCell ref="BD146:BE146"/>
    <mergeCell ref="B151:B152"/>
    <mergeCell ref="C151:D152"/>
    <mergeCell ref="I151:J152"/>
    <mergeCell ref="K151:N152"/>
    <mergeCell ref="O151:S152"/>
    <mergeCell ref="BB151:BC151"/>
    <mergeCell ref="BD151:BE151"/>
    <mergeCell ref="BF151:BJ152"/>
    <mergeCell ref="BB152:BC152"/>
    <mergeCell ref="BD152:BE152"/>
    <mergeCell ref="B149:B150"/>
    <mergeCell ref="C149:D150"/>
    <mergeCell ref="I149:J150"/>
    <mergeCell ref="K149:N150"/>
    <mergeCell ref="O149:S150"/>
    <mergeCell ref="BB149:BC149"/>
    <mergeCell ref="BD149:BE149"/>
    <mergeCell ref="BF149:BJ150"/>
    <mergeCell ref="BB150:BC150"/>
    <mergeCell ref="BD150:BE150"/>
    <mergeCell ref="B155:B156"/>
    <mergeCell ref="C155:D156"/>
    <mergeCell ref="I155:J156"/>
    <mergeCell ref="K155:N156"/>
    <mergeCell ref="O155:S156"/>
    <mergeCell ref="BB155:BC155"/>
    <mergeCell ref="BD155:BE155"/>
    <mergeCell ref="BF155:BJ156"/>
    <mergeCell ref="BB156:BC156"/>
    <mergeCell ref="BD156:BE156"/>
    <mergeCell ref="B153:B154"/>
    <mergeCell ref="C153:D154"/>
    <mergeCell ref="I153:J154"/>
    <mergeCell ref="K153:N154"/>
    <mergeCell ref="O153:S154"/>
    <mergeCell ref="BB153:BC153"/>
    <mergeCell ref="BD153:BE153"/>
    <mergeCell ref="BF153:BJ154"/>
    <mergeCell ref="BB154:BC154"/>
    <mergeCell ref="BD154:BE154"/>
    <mergeCell ref="B159:B160"/>
    <mergeCell ref="C159:D160"/>
    <mergeCell ref="I159:J160"/>
    <mergeCell ref="K159:N160"/>
    <mergeCell ref="O159:S160"/>
    <mergeCell ref="BB159:BC159"/>
    <mergeCell ref="BD159:BE159"/>
    <mergeCell ref="BF159:BJ160"/>
    <mergeCell ref="BB160:BC160"/>
    <mergeCell ref="BD160:BE160"/>
    <mergeCell ref="B157:B158"/>
    <mergeCell ref="C157:D158"/>
    <mergeCell ref="I157:J158"/>
    <mergeCell ref="K157:N158"/>
    <mergeCell ref="O157:S158"/>
    <mergeCell ref="BB157:BC157"/>
    <mergeCell ref="BD157:BE157"/>
    <mergeCell ref="BF157:BJ158"/>
    <mergeCell ref="BB158:BC158"/>
    <mergeCell ref="BD158:BE158"/>
    <mergeCell ref="B163:B164"/>
    <mergeCell ref="C163:D164"/>
    <mergeCell ref="I163:J164"/>
    <mergeCell ref="K163:N164"/>
    <mergeCell ref="O163:S164"/>
    <mergeCell ref="BB163:BC163"/>
    <mergeCell ref="BD163:BE163"/>
    <mergeCell ref="BF163:BJ164"/>
    <mergeCell ref="BB164:BC164"/>
    <mergeCell ref="BD164:BE164"/>
    <mergeCell ref="B161:B162"/>
    <mergeCell ref="C161:D162"/>
    <mergeCell ref="I161:J162"/>
    <mergeCell ref="K161:N162"/>
    <mergeCell ref="O161:S162"/>
    <mergeCell ref="BB161:BC161"/>
    <mergeCell ref="BD161:BE161"/>
    <mergeCell ref="BF161:BJ162"/>
    <mergeCell ref="BB162:BC162"/>
    <mergeCell ref="BD162:BE162"/>
    <mergeCell ref="B167:B168"/>
    <mergeCell ref="C167:D168"/>
    <mergeCell ref="I167:J168"/>
    <mergeCell ref="K167:N168"/>
    <mergeCell ref="O167:S168"/>
    <mergeCell ref="BB167:BC167"/>
    <mergeCell ref="BD167:BE167"/>
    <mergeCell ref="BF167:BJ168"/>
    <mergeCell ref="BB168:BC168"/>
    <mergeCell ref="BD168:BE168"/>
    <mergeCell ref="B165:B166"/>
    <mergeCell ref="C165:D166"/>
    <mergeCell ref="I165:J166"/>
    <mergeCell ref="K165:N166"/>
    <mergeCell ref="O165:S166"/>
    <mergeCell ref="BB165:BC165"/>
    <mergeCell ref="BD165:BE165"/>
    <mergeCell ref="BF165:BJ166"/>
    <mergeCell ref="BB166:BC166"/>
    <mergeCell ref="BD166:BE166"/>
    <mergeCell ref="B171:B172"/>
    <mergeCell ref="C171:D172"/>
    <mergeCell ref="I171:J172"/>
    <mergeCell ref="K171:N172"/>
    <mergeCell ref="O171:S172"/>
    <mergeCell ref="BB171:BC171"/>
    <mergeCell ref="BD171:BE171"/>
    <mergeCell ref="BF171:BJ172"/>
    <mergeCell ref="BB172:BC172"/>
    <mergeCell ref="BD172:BE172"/>
    <mergeCell ref="B169:B170"/>
    <mergeCell ref="C169:D170"/>
    <mergeCell ref="I169:J170"/>
    <mergeCell ref="K169:N170"/>
    <mergeCell ref="O169:S170"/>
    <mergeCell ref="BB169:BC169"/>
    <mergeCell ref="BD169:BE169"/>
    <mergeCell ref="BF169:BJ170"/>
    <mergeCell ref="BB170:BC170"/>
    <mergeCell ref="BD170:BE170"/>
    <mergeCell ref="B175:B176"/>
    <mergeCell ref="C175:D176"/>
    <mergeCell ref="I175:J176"/>
    <mergeCell ref="K175:N176"/>
    <mergeCell ref="O175:S176"/>
    <mergeCell ref="BB175:BC175"/>
    <mergeCell ref="BD175:BE175"/>
    <mergeCell ref="BF175:BJ176"/>
    <mergeCell ref="BB176:BC176"/>
    <mergeCell ref="BD176:BE176"/>
    <mergeCell ref="B173:B174"/>
    <mergeCell ref="C173:D174"/>
    <mergeCell ref="I173:J174"/>
    <mergeCell ref="K173:N174"/>
    <mergeCell ref="O173:S174"/>
    <mergeCell ref="BB173:BC173"/>
    <mergeCell ref="BD173:BE173"/>
    <mergeCell ref="BF173:BJ174"/>
    <mergeCell ref="BB174:BC174"/>
    <mergeCell ref="BD174:BE174"/>
    <mergeCell ref="B179:B180"/>
    <mergeCell ref="C179:D180"/>
    <mergeCell ref="I179:J180"/>
    <mergeCell ref="K179:N180"/>
    <mergeCell ref="O179:S180"/>
    <mergeCell ref="BB179:BC179"/>
    <mergeCell ref="BD179:BE179"/>
    <mergeCell ref="BF179:BJ180"/>
    <mergeCell ref="BB180:BC180"/>
    <mergeCell ref="BD180:BE180"/>
    <mergeCell ref="B177:B178"/>
    <mergeCell ref="C177:D178"/>
    <mergeCell ref="I177:J178"/>
    <mergeCell ref="K177:N178"/>
    <mergeCell ref="O177:S178"/>
    <mergeCell ref="BB177:BC177"/>
    <mergeCell ref="BD177:BE177"/>
    <mergeCell ref="BF177:BJ178"/>
    <mergeCell ref="BB178:BC178"/>
    <mergeCell ref="BD178:BE178"/>
    <mergeCell ref="B183:B184"/>
    <mergeCell ref="C183:D184"/>
    <mergeCell ref="I183:J184"/>
    <mergeCell ref="K183:N184"/>
    <mergeCell ref="O183:S184"/>
    <mergeCell ref="BB183:BC183"/>
    <mergeCell ref="BD183:BE183"/>
    <mergeCell ref="BF183:BJ184"/>
    <mergeCell ref="BB184:BC184"/>
    <mergeCell ref="BD184:BE184"/>
    <mergeCell ref="B181:B182"/>
    <mergeCell ref="C181:D182"/>
    <mergeCell ref="I181:J182"/>
    <mergeCell ref="K181:N182"/>
    <mergeCell ref="O181:S182"/>
    <mergeCell ref="BB181:BC181"/>
    <mergeCell ref="BD181:BE181"/>
    <mergeCell ref="BF181:BJ182"/>
    <mergeCell ref="BB182:BC182"/>
    <mergeCell ref="BD182:BE182"/>
    <mergeCell ref="B187:B188"/>
    <mergeCell ref="C187:D188"/>
    <mergeCell ref="I187:J188"/>
    <mergeCell ref="K187:N188"/>
    <mergeCell ref="O187:S188"/>
    <mergeCell ref="BB187:BC187"/>
    <mergeCell ref="BD187:BE187"/>
    <mergeCell ref="BF187:BJ188"/>
    <mergeCell ref="BB188:BC188"/>
    <mergeCell ref="BD188:BE188"/>
    <mergeCell ref="B185:B186"/>
    <mergeCell ref="C185:D186"/>
    <mergeCell ref="I185:J186"/>
    <mergeCell ref="K185:N186"/>
    <mergeCell ref="O185:S186"/>
    <mergeCell ref="BB185:BC185"/>
    <mergeCell ref="BD185:BE185"/>
    <mergeCell ref="BF185:BJ186"/>
    <mergeCell ref="BB186:BC186"/>
    <mergeCell ref="BD186:BE186"/>
    <mergeCell ref="B191:B192"/>
    <mergeCell ref="C191:D192"/>
    <mergeCell ref="I191:J192"/>
    <mergeCell ref="K191:N192"/>
    <mergeCell ref="O191:S192"/>
    <mergeCell ref="BB191:BC191"/>
    <mergeCell ref="BD191:BE191"/>
    <mergeCell ref="BF191:BJ192"/>
    <mergeCell ref="BB192:BC192"/>
    <mergeCell ref="BD192:BE192"/>
    <mergeCell ref="B189:B190"/>
    <mergeCell ref="C189:D190"/>
    <mergeCell ref="I189:J190"/>
    <mergeCell ref="K189:N190"/>
    <mergeCell ref="O189:S190"/>
    <mergeCell ref="BB189:BC189"/>
    <mergeCell ref="BD189:BE189"/>
    <mergeCell ref="BF189:BJ190"/>
    <mergeCell ref="BB190:BC190"/>
    <mergeCell ref="BD190:BE190"/>
    <mergeCell ref="B195:B196"/>
    <mergeCell ref="C195:D196"/>
    <mergeCell ref="I195:J196"/>
    <mergeCell ref="K195:N196"/>
    <mergeCell ref="O195:S196"/>
    <mergeCell ref="BB195:BC195"/>
    <mergeCell ref="BD195:BE195"/>
    <mergeCell ref="BF195:BJ196"/>
    <mergeCell ref="BB196:BC196"/>
    <mergeCell ref="BD196:BE196"/>
    <mergeCell ref="B193:B194"/>
    <mergeCell ref="C193:D194"/>
    <mergeCell ref="I193:J194"/>
    <mergeCell ref="K193:N194"/>
    <mergeCell ref="O193:S194"/>
    <mergeCell ref="BB193:BC193"/>
    <mergeCell ref="BD193:BE193"/>
    <mergeCell ref="BF193:BJ194"/>
    <mergeCell ref="BB194:BC194"/>
    <mergeCell ref="BD194:BE194"/>
    <mergeCell ref="B199:B200"/>
    <mergeCell ref="C199:D200"/>
    <mergeCell ref="I199:J200"/>
    <mergeCell ref="K199:N200"/>
    <mergeCell ref="O199:S200"/>
    <mergeCell ref="BB199:BC199"/>
    <mergeCell ref="BD199:BE199"/>
    <mergeCell ref="BF199:BJ200"/>
    <mergeCell ref="BB200:BC200"/>
    <mergeCell ref="BD200:BE200"/>
    <mergeCell ref="B197:B198"/>
    <mergeCell ref="C197:D198"/>
    <mergeCell ref="I197:J198"/>
    <mergeCell ref="K197:N198"/>
    <mergeCell ref="O197:S198"/>
    <mergeCell ref="BB197:BC197"/>
    <mergeCell ref="BD197:BE197"/>
    <mergeCell ref="BF197:BJ198"/>
    <mergeCell ref="BB198:BC198"/>
    <mergeCell ref="BD198:BE198"/>
    <mergeCell ref="B203:B204"/>
    <mergeCell ref="C203:D204"/>
    <mergeCell ref="I203:J204"/>
    <mergeCell ref="K203:N204"/>
    <mergeCell ref="O203:S204"/>
    <mergeCell ref="BB203:BC203"/>
    <mergeCell ref="BD203:BE203"/>
    <mergeCell ref="BF203:BJ204"/>
    <mergeCell ref="BB204:BC204"/>
    <mergeCell ref="BD204:BE204"/>
    <mergeCell ref="B201:B202"/>
    <mergeCell ref="C201:D202"/>
    <mergeCell ref="I201:J202"/>
    <mergeCell ref="K201:N202"/>
    <mergeCell ref="O201:S202"/>
    <mergeCell ref="BB201:BC201"/>
    <mergeCell ref="BD201:BE201"/>
    <mergeCell ref="BF201:BJ202"/>
    <mergeCell ref="BB202:BC202"/>
    <mergeCell ref="BD202:BE202"/>
    <mergeCell ref="B207:B208"/>
    <mergeCell ref="C207:D208"/>
    <mergeCell ref="I207:J208"/>
    <mergeCell ref="K207:N208"/>
    <mergeCell ref="O207:S208"/>
    <mergeCell ref="BB207:BC207"/>
    <mergeCell ref="BD207:BE207"/>
    <mergeCell ref="BF207:BJ208"/>
    <mergeCell ref="BB208:BC208"/>
    <mergeCell ref="BD208:BE208"/>
    <mergeCell ref="B205:B206"/>
    <mergeCell ref="C205:D206"/>
    <mergeCell ref="I205:J206"/>
    <mergeCell ref="K205:N206"/>
    <mergeCell ref="O205:S206"/>
    <mergeCell ref="BB205:BC205"/>
    <mergeCell ref="BD205:BE205"/>
    <mergeCell ref="BF205:BJ206"/>
    <mergeCell ref="BB206:BC206"/>
    <mergeCell ref="BD206:BE206"/>
    <mergeCell ref="B211:B212"/>
    <mergeCell ref="C211:D212"/>
    <mergeCell ref="I211:J212"/>
    <mergeCell ref="K211:N212"/>
    <mergeCell ref="O211:S212"/>
    <mergeCell ref="BB211:BC211"/>
    <mergeCell ref="BD211:BE211"/>
    <mergeCell ref="BF211:BJ212"/>
    <mergeCell ref="BB212:BC212"/>
    <mergeCell ref="BD212:BE212"/>
    <mergeCell ref="B209:B210"/>
    <mergeCell ref="C209:D210"/>
    <mergeCell ref="I209:J210"/>
    <mergeCell ref="K209:N210"/>
    <mergeCell ref="O209:S210"/>
    <mergeCell ref="BB209:BC209"/>
    <mergeCell ref="BD209:BE209"/>
    <mergeCell ref="BF209:BJ210"/>
    <mergeCell ref="BB210:BC210"/>
    <mergeCell ref="BD210:BE210"/>
  </mergeCells>
  <phoneticPr fontId="2"/>
  <conditionalFormatting sqref="W228:Z228">
    <cfRule type="expression" dxfId="205" priority="390">
      <formula>OR(#REF!=$B215,#REF!=$B215)</formula>
    </cfRule>
  </conditionalFormatting>
  <conditionalFormatting sqref="Z218 W218:X218 W227:Z227">
    <cfRule type="expression" dxfId="204" priority="391">
      <formula>OR(#REF!=$B216,#REF!=$B216)</formula>
    </cfRule>
  </conditionalFormatting>
  <conditionalFormatting sqref="BB16:BE16">
    <cfRule type="expression" dxfId="203" priority="387">
      <formula>INDIRECT(ADDRESS(ROW(),COLUMN()))=TRUNC(INDIRECT(ADDRESS(ROW(),COLUMN())))</formula>
    </cfRule>
  </conditionalFormatting>
  <conditionalFormatting sqref="BB18:BE18">
    <cfRule type="expression" dxfId="202" priority="386">
      <formula>INDIRECT(ADDRESS(ROW(),COLUMN()))=TRUNC(INDIRECT(ADDRESS(ROW(),COLUMN())))</formula>
    </cfRule>
  </conditionalFormatting>
  <conditionalFormatting sqref="BB20:BE20">
    <cfRule type="expression" dxfId="201" priority="385">
      <formula>INDIRECT(ADDRESS(ROW(),COLUMN()))=TRUNC(INDIRECT(ADDRESS(ROW(),COLUMN())))</formula>
    </cfRule>
  </conditionalFormatting>
  <conditionalFormatting sqref="BB22:BE22">
    <cfRule type="expression" dxfId="200" priority="384">
      <formula>INDIRECT(ADDRESS(ROW(),COLUMN()))=TRUNC(INDIRECT(ADDRESS(ROW(),COLUMN())))</formula>
    </cfRule>
  </conditionalFormatting>
  <conditionalFormatting sqref="BB24:BE24">
    <cfRule type="expression" dxfId="199" priority="383">
      <formula>INDIRECT(ADDRESS(ROW(),COLUMN()))=TRUNC(INDIRECT(ADDRESS(ROW(),COLUMN())))</formula>
    </cfRule>
  </conditionalFormatting>
  <conditionalFormatting sqref="BB26:BE26">
    <cfRule type="expression" dxfId="198" priority="382">
      <formula>INDIRECT(ADDRESS(ROW(),COLUMN()))=TRUNC(INDIRECT(ADDRESS(ROW(),COLUMN())))</formula>
    </cfRule>
  </conditionalFormatting>
  <conditionalFormatting sqref="BB28:BE28">
    <cfRule type="expression" dxfId="197" priority="381">
      <formula>INDIRECT(ADDRESS(ROW(),COLUMN()))=TRUNC(INDIRECT(ADDRESS(ROW(),COLUMN())))</formula>
    </cfRule>
  </conditionalFormatting>
  <conditionalFormatting sqref="BB30:BE30">
    <cfRule type="expression" dxfId="196" priority="380">
      <formula>INDIRECT(ADDRESS(ROW(),COLUMN()))=TRUNC(INDIRECT(ADDRESS(ROW(),COLUMN())))</formula>
    </cfRule>
  </conditionalFormatting>
  <conditionalFormatting sqref="BB32:BE32">
    <cfRule type="expression" dxfId="195" priority="379">
      <formula>INDIRECT(ADDRESS(ROW(),COLUMN()))=TRUNC(INDIRECT(ADDRESS(ROW(),COLUMN())))</formula>
    </cfRule>
  </conditionalFormatting>
  <conditionalFormatting sqref="BB34:BE34">
    <cfRule type="expression" dxfId="194" priority="378">
      <formula>INDIRECT(ADDRESS(ROW(),COLUMN()))=TRUNC(INDIRECT(ADDRESS(ROW(),COLUMN())))</formula>
    </cfRule>
  </conditionalFormatting>
  <conditionalFormatting sqref="BB36:BE36">
    <cfRule type="expression" dxfId="193" priority="377">
      <formula>INDIRECT(ADDRESS(ROW(),COLUMN()))=TRUNC(INDIRECT(ADDRESS(ROW(),COLUMN())))</formula>
    </cfRule>
  </conditionalFormatting>
  <conditionalFormatting sqref="BB38:BE38">
    <cfRule type="expression" dxfId="192" priority="376">
      <formula>INDIRECT(ADDRESS(ROW(),COLUMN()))=TRUNC(INDIRECT(ADDRESS(ROW(),COLUMN())))</formula>
    </cfRule>
  </conditionalFormatting>
  <conditionalFormatting sqref="BB40:BE40">
    <cfRule type="expression" dxfId="191" priority="375">
      <formula>INDIRECT(ADDRESS(ROW(),COLUMN()))=TRUNC(INDIRECT(ADDRESS(ROW(),COLUMN())))</formula>
    </cfRule>
  </conditionalFormatting>
  <conditionalFormatting sqref="BB42:BE42">
    <cfRule type="expression" dxfId="190" priority="374">
      <formula>INDIRECT(ADDRESS(ROW(),COLUMN()))=TRUNC(INDIRECT(ADDRESS(ROW(),COLUMN())))</formula>
    </cfRule>
  </conditionalFormatting>
  <conditionalFormatting sqref="BB44:BE44">
    <cfRule type="expression" dxfId="189" priority="373">
      <formula>INDIRECT(ADDRESS(ROW(),COLUMN()))=TRUNC(INDIRECT(ADDRESS(ROW(),COLUMN())))</formula>
    </cfRule>
  </conditionalFormatting>
  <conditionalFormatting sqref="BB46:BE46">
    <cfRule type="expression" dxfId="188" priority="372">
      <formula>INDIRECT(ADDRESS(ROW(),COLUMN()))=TRUNC(INDIRECT(ADDRESS(ROW(),COLUMN())))</formula>
    </cfRule>
  </conditionalFormatting>
  <conditionalFormatting sqref="BB48:BE48">
    <cfRule type="expression" dxfId="187" priority="371">
      <formula>INDIRECT(ADDRESS(ROW(),COLUMN()))=TRUNC(INDIRECT(ADDRESS(ROW(),COLUMN())))</formula>
    </cfRule>
  </conditionalFormatting>
  <conditionalFormatting sqref="BB50:BE50">
    <cfRule type="expression" dxfId="186" priority="370">
      <formula>INDIRECT(ADDRESS(ROW(),COLUMN()))=TRUNC(INDIRECT(ADDRESS(ROW(),COLUMN())))</formula>
    </cfRule>
  </conditionalFormatting>
  <conditionalFormatting sqref="BB52:BE52">
    <cfRule type="expression" dxfId="185" priority="369">
      <formula>INDIRECT(ADDRESS(ROW(),COLUMN()))=TRUNC(INDIRECT(ADDRESS(ROW(),COLUMN())))</formula>
    </cfRule>
  </conditionalFormatting>
  <conditionalFormatting sqref="BB54:BE54">
    <cfRule type="expression" dxfId="184" priority="368">
      <formula>INDIRECT(ADDRESS(ROW(),COLUMN()))=TRUNC(INDIRECT(ADDRESS(ROW(),COLUMN())))</formula>
    </cfRule>
  </conditionalFormatting>
  <conditionalFormatting sqref="BB56:BE56">
    <cfRule type="expression" dxfId="183" priority="367">
      <formula>INDIRECT(ADDRESS(ROW(),COLUMN()))=TRUNC(INDIRECT(ADDRESS(ROW(),COLUMN())))</formula>
    </cfRule>
  </conditionalFormatting>
  <conditionalFormatting sqref="BB58:BE58">
    <cfRule type="expression" dxfId="182" priority="366">
      <formula>INDIRECT(ADDRESS(ROW(),COLUMN()))=TRUNC(INDIRECT(ADDRESS(ROW(),COLUMN())))</formula>
    </cfRule>
  </conditionalFormatting>
  <conditionalFormatting sqref="BB60:BE60">
    <cfRule type="expression" dxfId="181" priority="365">
      <formula>INDIRECT(ADDRESS(ROW(),COLUMN()))=TRUNC(INDIRECT(ADDRESS(ROW(),COLUMN())))</formula>
    </cfRule>
  </conditionalFormatting>
  <conditionalFormatting sqref="BB62:BE62">
    <cfRule type="expression" dxfId="180" priority="363">
      <formula>INDIRECT(ADDRESS(ROW(),COLUMN()))=TRUNC(INDIRECT(ADDRESS(ROW(),COLUMN())))</formula>
    </cfRule>
  </conditionalFormatting>
  <conditionalFormatting sqref="M220:X224">
    <cfRule type="expression" dxfId="179" priority="357">
      <formula>INDIRECT(ADDRESS(ROW(),COLUMN()))=TRUNC(INDIRECT(ADDRESS(ROW(),COLUMN())))</formula>
    </cfRule>
  </conditionalFormatting>
  <conditionalFormatting sqref="K229:N229">
    <cfRule type="expression" dxfId="178" priority="355">
      <formula>INDIRECT(ADDRESS(ROW(),COLUMN()))=TRUNC(INDIRECT(ADDRESS(ROW(),COLUMN())))</formula>
    </cfRule>
  </conditionalFormatting>
  <conditionalFormatting sqref="W16:BA16">
    <cfRule type="expression" dxfId="177" priority="323">
      <formula>INDIRECT(ADDRESS(ROW(),COLUMN()))=TRUNC(INDIRECT(ADDRESS(ROW(),COLUMN())))</formula>
    </cfRule>
  </conditionalFormatting>
  <conditionalFormatting sqref="W18:BA18">
    <cfRule type="expression" dxfId="176" priority="352">
      <formula>INDIRECT(ADDRESS(ROW(),COLUMN()))=TRUNC(INDIRECT(ADDRESS(ROW(),COLUMN())))</formula>
    </cfRule>
  </conditionalFormatting>
  <conditionalFormatting sqref="W20:BA20">
    <cfRule type="expression" dxfId="175" priority="322">
      <formula>INDIRECT(ADDRESS(ROW(),COLUMN()))=TRUNC(INDIRECT(ADDRESS(ROW(),COLUMN())))</formula>
    </cfRule>
  </conditionalFormatting>
  <conditionalFormatting sqref="W22:BA22">
    <cfRule type="expression" dxfId="174" priority="321">
      <formula>INDIRECT(ADDRESS(ROW(),COLUMN()))=TRUNC(INDIRECT(ADDRESS(ROW(),COLUMN())))</formula>
    </cfRule>
  </conditionalFormatting>
  <conditionalFormatting sqref="W24:BA24">
    <cfRule type="expression" dxfId="173" priority="320">
      <formula>INDIRECT(ADDRESS(ROW(),COLUMN()))=TRUNC(INDIRECT(ADDRESS(ROW(),COLUMN())))</formula>
    </cfRule>
  </conditionalFormatting>
  <conditionalFormatting sqref="W26:BA26">
    <cfRule type="expression" dxfId="172" priority="319">
      <formula>INDIRECT(ADDRESS(ROW(),COLUMN()))=TRUNC(INDIRECT(ADDRESS(ROW(),COLUMN())))</formula>
    </cfRule>
  </conditionalFormatting>
  <conditionalFormatting sqref="W28:BA28">
    <cfRule type="expression" dxfId="171" priority="318">
      <formula>INDIRECT(ADDRESS(ROW(),COLUMN()))=TRUNC(INDIRECT(ADDRESS(ROW(),COLUMN())))</formula>
    </cfRule>
  </conditionalFormatting>
  <conditionalFormatting sqref="W30:BA30">
    <cfRule type="expression" dxfId="170" priority="317">
      <formula>INDIRECT(ADDRESS(ROW(),COLUMN()))=TRUNC(INDIRECT(ADDRESS(ROW(),COLUMN())))</formula>
    </cfRule>
  </conditionalFormatting>
  <conditionalFormatting sqref="W32:BA32">
    <cfRule type="expression" dxfId="169" priority="316">
      <formula>INDIRECT(ADDRESS(ROW(),COLUMN()))=TRUNC(INDIRECT(ADDRESS(ROW(),COLUMN())))</formula>
    </cfRule>
  </conditionalFormatting>
  <conditionalFormatting sqref="W34:BA34">
    <cfRule type="expression" dxfId="168" priority="315">
      <formula>INDIRECT(ADDRESS(ROW(),COLUMN()))=TRUNC(INDIRECT(ADDRESS(ROW(),COLUMN())))</formula>
    </cfRule>
  </conditionalFormatting>
  <conditionalFormatting sqref="W36:BA36">
    <cfRule type="expression" dxfId="167" priority="314">
      <formula>INDIRECT(ADDRESS(ROW(),COLUMN()))=TRUNC(INDIRECT(ADDRESS(ROW(),COLUMN())))</formula>
    </cfRule>
  </conditionalFormatting>
  <conditionalFormatting sqref="W38:BA38">
    <cfRule type="expression" dxfId="166" priority="313">
      <formula>INDIRECT(ADDRESS(ROW(),COLUMN()))=TRUNC(INDIRECT(ADDRESS(ROW(),COLUMN())))</formula>
    </cfRule>
  </conditionalFormatting>
  <conditionalFormatting sqref="W40:BA40">
    <cfRule type="expression" dxfId="165" priority="312">
      <formula>INDIRECT(ADDRESS(ROW(),COLUMN()))=TRUNC(INDIRECT(ADDRESS(ROW(),COLUMN())))</formula>
    </cfRule>
  </conditionalFormatting>
  <conditionalFormatting sqref="W42:BA42">
    <cfRule type="expression" dxfId="164" priority="311">
      <formula>INDIRECT(ADDRESS(ROW(),COLUMN()))=TRUNC(INDIRECT(ADDRESS(ROW(),COLUMN())))</formula>
    </cfRule>
  </conditionalFormatting>
  <conditionalFormatting sqref="W44:BA44">
    <cfRule type="expression" dxfId="163" priority="310">
      <formula>INDIRECT(ADDRESS(ROW(),COLUMN()))=TRUNC(INDIRECT(ADDRESS(ROW(),COLUMN())))</formula>
    </cfRule>
  </conditionalFormatting>
  <conditionalFormatting sqref="W46:BA46">
    <cfRule type="expression" dxfId="162" priority="309">
      <formula>INDIRECT(ADDRESS(ROW(),COLUMN()))=TRUNC(INDIRECT(ADDRESS(ROW(),COLUMN())))</formula>
    </cfRule>
  </conditionalFormatting>
  <conditionalFormatting sqref="W48:BA48">
    <cfRule type="expression" dxfId="161" priority="308">
      <formula>INDIRECT(ADDRESS(ROW(),COLUMN()))=TRUNC(INDIRECT(ADDRESS(ROW(),COLUMN())))</formula>
    </cfRule>
  </conditionalFormatting>
  <conditionalFormatting sqref="W50:BA50">
    <cfRule type="expression" dxfId="160" priority="307">
      <formula>INDIRECT(ADDRESS(ROW(),COLUMN()))=TRUNC(INDIRECT(ADDRESS(ROW(),COLUMN())))</formula>
    </cfRule>
  </conditionalFormatting>
  <conditionalFormatting sqref="W52:BA52">
    <cfRule type="expression" dxfId="159" priority="306">
      <formula>INDIRECT(ADDRESS(ROW(),COLUMN()))=TRUNC(INDIRECT(ADDRESS(ROW(),COLUMN())))</formula>
    </cfRule>
  </conditionalFormatting>
  <conditionalFormatting sqref="W54:BA54">
    <cfRule type="expression" dxfId="158" priority="305">
      <formula>INDIRECT(ADDRESS(ROW(),COLUMN()))=TRUNC(INDIRECT(ADDRESS(ROW(),COLUMN())))</formula>
    </cfRule>
  </conditionalFormatting>
  <conditionalFormatting sqref="W56:BA56">
    <cfRule type="expression" dxfId="157" priority="304">
      <formula>INDIRECT(ADDRESS(ROW(),COLUMN()))=TRUNC(INDIRECT(ADDRESS(ROW(),COLUMN())))</formula>
    </cfRule>
  </conditionalFormatting>
  <conditionalFormatting sqref="W58:BA58">
    <cfRule type="expression" dxfId="156" priority="303">
      <formula>INDIRECT(ADDRESS(ROW(),COLUMN()))=TRUNC(INDIRECT(ADDRESS(ROW(),COLUMN())))</formula>
    </cfRule>
  </conditionalFormatting>
  <conditionalFormatting sqref="W60:BA60">
    <cfRule type="expression" dxfId="155" priority="302">
      <formula>INDIRECT(ADDRESS(ROW(),COLUMN()))=TRUNC(INDIRECT(ADDRESS(ROW(),COLUMN())))</formula>
    </cfRule>
  </conditionalFormatting>
  <conditionalFormatting sqref="W62:BA62">
    <cfRule type="expression" dxfId="154" priority="300">
      <formula>INDIRECT(ADDRESS(ROW(),COLUMN()))=TRUNC(INDIRECT(ADDRESS(ROW(),COLUMN())))</formula>
    </cfRule>
  </conditionalFormatting>
  <conditionalFormatting sqref="BB214:BE214">
    <cfRule type="expression" dxfId="153" priority="154">
      <formula>INDIRECT(ADDRESS(ROW(),COLUMN()))=TRUNC(INDIRECT(ADDRESS(ROW(),COLUMN())))</formula>
    </cfRule>
  </conditionalFormatting>
  <conditionalFormatting sqref="W214:BA214">
    <cfRule type="expression" dxfId="152" priority="153">
      <formula>INDIRECT(ADDRESS(ROW(),COLUMN()))=TRUNC(INDIRECT(ADDRESS(ROW(),COLUMN())))</formula>
    </cfRule>
  </conditionalFormatting>
  <conditionalFormatting sqref="AA222:AK222">
    <cfRule type="expression" dxfId="151" priority="401">
      <formula>OR(#REF!=$B215,#REF!=$B215)</formula>
    </cfRule>
  </conditionalFormatting>
  <conditionalFormatting sqref="AA221:AK221">
    <cfRule type="expression" dxfId="150" priority="403">
      <formula>OR(#REF!=$B225,#REF!=$B225)</formula>
    </cfRule>
  </conditionalFormatting>
  <conditionalFormatting sqref="BB64:BE64">
    <cfRule type="expression" dxfId="149" priority="152">
      <formula>INDIRECT(ADDRESS(ROW(),COLUMN()))=TRUNC(INDIRECT(ADDRESS(ROW(),COLUMN())))</formula>
    </cfRule>
  </conditionalFormatting>
  <conditionalFormatting sqref="BB66:BE66">
    <cfRule type="expression" dxfId="148" priority="151">
      <formula>INDIRECT(ADDRESS(ROW(),COLUMN()))=TRUNC(INDIRECT(ADDRESS(ROW(),COLUMN())))</formula>
    </cfRule>
  </conditionalFormatting>
  <conditionalFormatting sqref="BB68:BE68">
    <cfRule type="expression" dxfId="147" priority="150">
      <formula>INDIRECT(ADDRESS(ROW(),COLUMN()))=TRUNC(INDIRECT(ADDRESS(ROW(),COLUMN())))</formula>
    </cfRule>
  </conditionalFormatting>
  <conditionalFormatting sqref="BB70:BE70">
    <cfRule type="expression" dxfId="146" priority="149">
      <formula>INDIRECT(ADDRESS(ROW(),COLUMN()))=TRUNC(INDIRECT(ADDRESS(ROW(),COLUMN())))</formula>
    </cfRule>
  </conditionalFormatting>
  <conditionalFormatting sqref="BB72:BE72">
    <cfRule type="expression" dxfId="145" priority="148">
      <formula>INDIRECT(ADDRESS(ROW(),COLUMN()))=TRUNC(INDIRECT(ADDRESS(ROW(),COLUMN())))</formula>
    </cfRule>
  </conditionalFormatting>
  <conditionalFormatting sqref="BB74:BE74">
    <cfRule type="expression" dxfId="144" priority="147">
      <formula>INDIRECT(ADDRESS(ROW(),COLUMN()))=TRUNC(INDIRECT(ADDRESS(ROW(),COLUMN())))</formula>
    </cfRule>
  </conditionalFormatting>
  <conditionalFormatting sqref="BB76:BE76">
    <cfRule type="expression" dxfId="143" priority="146">
      <formula>INDIRECT(ADDRESS(ROW(),COLUMN()))=TRUNC(INDIRECT(ADDRESS(ROW(),COLUMN())))</formula>
    </cfRule>
  </conditionalFormatting>
  <conditionalFormatting sqref="BB78:BE78">
    <cfRule type="expression" dxfId="142" priority="145">
      <formula>INDIRECT(ADDRESS(ROW(),COLUMN()))=TRUNC(INDIRECT(ADDRESS(ROW(),COLUMN())))</formula>
    </cfRule>
  </conditionalFormatting>
  <conditionalFormatting sqref="BB80:BE80">
    <cfRule type="expression" dxfId="141" priority="144">
      <formula>INDIRECT(ADDRESS(ROW(),COLUMN()))=TRUNC(INDIRECT(ADDRESS(ROW(),COLUMN())))</formula>
    </cfRule>
  </conditionalFormatting>
  <conditionalFormatting sqref="BB82:BE82">
    <cfRule type="expression" dxfId="140" priority="143">
      <formula>INDIRECT(ADDRESS(ROW(),COLUMN()))=TRUNC(INDIRECT(ADDRESS(ROW(),COLUMN())))</formula>
    </cfRule>
  </conditionalFormatting>
  <conditionalFormatting sqref="BB84:BE84">
    <cfRule type="expression" dxfId="139" priority="142">
      <formula>INDIRECT(ADDRESS(ROW(),COLUMN()))=TRUNC(INDIRECT(ADDRESS(ROW(),COLUMN())))</formula>
    </cfRule>
  </conditionalFormatting>
  <conditionalFormatting sqref="BB86:BE86">
    <cfRule type="expression" dxfId="138" priority="141">
      <formula>INDIRECT(ADDRESS(ROW(),COLUMN()))=TRUNC(INDIRECT(ADDRESS(ROW(),COLUMN())))</formula>
    </cfRule>
  </conditionalFormatting>
  <conditionalFormatting sqref="BB88:BE88">
    <cfRule type="expression" dxfId="137" priority="140">
      <formula>INDIRECT(ADDRESS(ROW(),COLUMN()))=TRUNC(INDIRECT(ADDRESS(ROW(),COLUMN())))</formula>
    </cfRule>
  </conditionalFormatting>
  <conditionalFormatting sqref="BB90:BE90">
    <cfRule type="expression" dxfId="136" priority="139">
      <formula>INDIRECT(ADDRESS(ROW(),COLUMN()))=TRUNC(INDIRECT(ADDRESS(ROW(),COLUMN())))</formula>
    </cfRule>
  </conditionalFormatting>
  <conditionalFormatting sqref="BB92:BE92">
    <cfRule type="expression" dxfId="135" priority="138">
      <formula>INDIRECT(ADDRESS(ROW(),COLUMN()))=TRUNC(INDIRECT(ADDRESS(ROW(),COLUMN())))</formula>
    </cfRule>
  </conditionalFormatting>
  <conditionalFormatting sqref="BB94:BE94">
    <cfRule type="expression" dxfId="134" priority="137">
      <formula>INDIRECT(ADDRESS(ROW(),COLUMN()))=TRUNC(INDIRECT(ADDRESS(ROW(),COLUMN())))</formula>
    </cfRule>
  </conditionalFormatting>
  <conditionalFormatting sqref="BB96:BE96">
    <cfRule type="expression" dxfId="133" priority="136">
      <formula>INDIRECT(ADDRESS(ROW(),COLUMN()))=TRUNC(INDIRECT(ADDRESS(ROW(),COLUMN())))</formula>
    </cfRule>
  </conditionalFormatting>
  <conditionalFormatting sqref="BB98:BE98">
    <cfRule type="expression" dxfId="132" priority="135">
      <formula>INDIRECT(ADDRESS(ROW(),COLUMN()))=TRUNC(INDIRECT(ADDRESS(ROW(),COLUMN())))</formula>
    </cfRule>
  </conditionalFormatting>
  <conditionalFormatting sqref="BB100:BE100">
    <cfRule type="expression" dxfId="131" priority="134">
      <formula>INDIRECT(ADDRESS(ROW(),COLUMN()))=TRUNC(INDIRECT(ADDRESS(ROW(),COLUMN())))</formula>
    </cfRule>
  </conditionalFormatting>
  <conditionalFormatting sqref="BB102:BE102">
    <cfRule type="expression" dxfId="130" priority="133">
      <formula>INDIRECT(ADDRESS(ROW(),COLUMN()))=TRUNC(INDIRECT(ADDRESS(ROW(),COLUMN())))</formula>
    </cfRule>
  </conditionalFormatting>
  <conditionalFormatting sqref="BB104:BE104">
    <cfRule type="expression" dxfId="129" priority="132">
      <formula>INDIRECT(ADDRESS(ROW(),COLUMN()))=TRUNC(INDIRECT(ADDRESS(ROW(),COLUMN())))</formula>
    </cfRule>
  </conditionalFormatting>
  <conditionalFormatting sqref="BB106:BE106">
    <cfRule type="expression" dxfId="128" priority="131">
      <formula>INDIRECT(ADDRESS(ROW(),COLUMN()))=TRUNC(INDIRECT(ADDRESS(ROW(),COLUMN())))</formula>
    </cfRule>
  </conditionalFormatting>
  <conditionalFormatting sqref="BB108:BE108">
    <cfRule type="expression" dxfId="127" priority="130">
      <formula>INDIRECT(ADDRESS(ROW(),COLUMN()))=TRUNC(INDIRECT(ADDRESS(ROW(),COLUMN())))</formula>
    </cfRule>
  </conditionalFormatting>
  <conditionalFormatting sqref="W64:BA64">
    <cfRule type="expression" dxfId="126" priority="129">
      <formula>INDIRECT(ADDRESS(ROW(),COLUMN()))=TRUNC(INDIRECT(ADDRESS(ROW(),COLUMN())))</formula>
    </cfRule>
  </conditionalFormatting>
  <conditionalFormatting sqref="W66:BA66">
    <cfRule type="expression" dxfId="125" priority="128">
      <formula>INDIRECT(ADDRESS(ROW(),COLUMN()))=TRUNC(INDIRECT(ADDRESS(ROW(),COLUMN())))</formula>
    </cfRule>
  </conditionalFormatting>
  <conditionalFormatting sqref="W68:BA68">
    <cfRule type="expression" dxfId="124" priority="127">
      <formula>INDIRECT(ADDRESS(ROW(),COLUMN()))=TRUNC(INDIRECT(ADDRESS(ROW(),COLUMN())))</formula>
    </cfRule>
  </conditionalFormatting>
  <conditionalFormatting sqref="W70:BA70">
    <cfRule type="expression" dxfId="123" priority="126">
      <formula>INDIRECT(ADDRESS(ROW(),COLUMN()))=TRUNC(INDIRECT(ADDRESS(ROW(),COLUMN())))</formula>
    </cfRule>
  </conditionalFormatting>
  <conditionalFormatting sqref="W72:BA72">
    <cfRule type="expression" dxfId="122" priority="125">
      <formula>INDIRECT(ADDRESS(ROW(),COLUMN()))=TRUNC(INDIRECT(ADDRESS(ROW(),COLUMN())))</formula>
    </cfRule>
  </conditionalFormatting>
  <conditionalFormatting sqref="W74:BA74">
    <cfRule type="expression" dxfId="121" priority="124">
      <formula>INDIRECT(ADDRESS(ROW(),COLUMN()))=TRUNC(INDIRECT(ADDRESS(ROW(),COLUMN())))</formula>
    </cfRule>
  </conditionalFormatting>
  <conditionalFormatting sqref="W76:BA76">
    <cfRule type="expression" dxfId="120" priority="123">
      <formula>INDIRECT(ADDRESS(ROW(),COLUMN()))=TRUNC(INDIRECT(ADDRESS(ROW(),COLUMN())))</formula>
    </cfRule>
  </conditionalFormatting>
  <conditionalFormatting sqref="W78:BA78">
    <cfRule type="expression" dxfId="119" priority="122">
      <formula>INDIRECT(ADDRESS(ROW(),COLUMN()))=TRUNC(INDIRECT(ADDRESS(ROW(),COLUMN())))</formula>
    </cfRule>
  </conditionalFormatting>
  <conditionalFormatting sqref="W80:BA80">
    <cfRule type="expression" dxfId="118" priority="121">
      <formula>INDIRECT(ADDRESS(ROW(),COLUMN()))=TRUNC(INDIRECT(ADDRESS(ROW(),COLUMN())))</formula>
    </cfRule>
  </conditionalFormatting>
  <conditionalFormatting sqref="W82:BA82">
    <cfRule type="expression" dxfId="117" priority="120">
      <formula>INDIRECT(ADDRESS(ROW(),COLUMN()))=TRUNC(INDIRECT(ADDRESS(ROW(),COLUMN())))</formula>
    </cfRule>
  </conditionalFormatting>
  <conditionalFormatting sqref="W84:BA84">
    <cfRule type="expression" dxfId="116" priority="119">
      <formula>INDIRECT(ADDRESS(ROW(),COLUMN()))=TRUNC(INDIRECT(ADDRESS(ROW(),COLUMN())))</formula>
    </cfRule>
  </conditionalFormatting>
  <conditionalFormatting sqref="W86:BA86">
    <cfRule type="expression" dxfId="115" priority="118">
      <formula>INDIRECT(ADDRESS(ROW(),COLUMN()))=TRUNC(INDIRECT(ADDRESS(ROW(),COLUMN())))</formula>
    </cfRule>
  </conditionalFormatting>
  <conditionalFormatting sqref="W88:BA88">
    <cfRule type="expression" dxfId="114" priority="117">
      <formula>INDIRECT(ADDRESS(ROW(),COLUMN()))=TRUNC(INDIRECT(ADDRESS(ROW(),COLUMN())))</formula>
    </cfRule>
  </conditionalFormatting>
  <conditionalFormatting sqref="W90:BA90">
    <cfRule type="expression" dxfId="113" priority="116">
      <formula>INDIRECT(ADDRESS(ROW(),COLUMN()))=TRUNC(INDIRECT(ADDRESS(ROW(),COLUMN())))</formula>
    </cfRule>
  </conditionalFormatting>
  <conditionalFormatting sqref="W92:BA92">
    <cfRule type="expression" dxfId="112" priority="115">
      <formula>INDIRECT(ADDRESS(ROW(),COLUMN()))=TRUNC(INDIRECT(ADDRESS(ROW(),COLUMN())))</formula>
    </cfRule>
  </conditionalFormatting>
  <conditionalFormatting sqref="W94:BA94">
    <cfRule type="expression" dxfId="111" priority="114">
      <formula>INDIRECT(ADDRESS(ROW(),COLUMN()))=TRUNC(INDIRECT(ADDRESS(ROW(),COLUMN())))</formula>
    </cfRule>
  </conditionalFormatting>
  <conditionalFormatting sqref="W96:BA96">
    <cfRule type="expression" dxfId="110" priority="113">
      <formula>INDIRECT(ADDRESS(ROW(),COLUMN()))=TRUNC(INDIRECT(ADDRESS(ROW(),COLUMN())))</formula>
    </cfRule>
  </conditionalFormatting>
  <conditionalFormatting sqref="W98:BA98">
    <cfRule type="expression" dxfId="109" priority="112">
      <formula>INDIRECT(ADDRESS(ROW(),COLUMN()))=TRUNC(INDIRECT(ADDRESS(ROW(),COLUMN())))</formula>
    </cfRule>
  </conditionalFormatting>
  <conditionalFormatting sqref="W100:BA100">
    <cfRule type="expression" dxfId="108" priority="111">
      <formula>INDIRECT(ADDRESS(ROW(),COLUMN()))=TRUNC(INDIRECT(ADDRESS(ROW(),COLUMN())))</formula>
    </cfRule>
  </conditionalFormatting>
  <conditionalFormatting sqref="W102:BA102">
    <cfRule type="expression" dxfId="107" priority="110">
      <formula>INDIRECT(ADDRESS(ROW(),COLUMN()))=TRUNC(INDIRECT(ADDRESS(ROW(),COLUMN())))</formula>
    </cfRule>
  </conditionalFormatting>
  <conditionalFormatting sqref="W104:BA104">
    <cfRule type="expression" dxfId="106" priority="109">
      <formula>INDIRECT(ADDRESS(ROW(),COLUMN()))=TRUNC(INDIRECT(ADDRESS(ROW(),COLUMN())))</formula>
    </cfRule>
  </conditionalFormatting>
  <conditionalFormatting sqref="W106:BA106">
    <cfRule type="expression" dxfId="105" priority="108">
      <formula>INDIRECT(ADDRESS(ROW(),COLUMN()))=TRUNC(INDIRECT(ADDRESS(ROW(),COLUMN())))</formula>
    </cfRule>
  </conditionalFormatting>
  <conditionalFormatting sqref="W108:BA108">
    <cfRule type="expression" dxfId="104" priority="107">
      <formula>INDIRECT(ADDRESS(ROW(),COLUMN()))=TRUNC(INDIRECT(ADDRESS(ROW(),COLUMN())))</formula>
    </cfRule>
  </conditionalFormatting>
  <conditionalFormatting sqref="BB110:BE110">
    <cfRule type="expression" dxfId="103" priority="106">
      <formula>INDIRECT(ADDRESS(ROW(),COLUMN()))=TRUNC(INDIRECT(ADDRESS(ROW(),COLUMN())))</formula>
    </cfRule>
  </conditionalFormatting>
  <conditionalFormatting sqref="BB112:BE112">
    <cfRule type="expression" dxfId="102" priority="105">
      <formula>INDIRECT(ADDRESS(ROW(),COLUMN()))=TRUNC(INDIRECT(ADDRESS(ROW(),COLUMN())))</formula>
    </cfRule>
  </conditionalFormatting>
  <conditionalFormatting sqref="BB114:BE114">
    <cfRule type="expression" dxfId="101" priority="104">
      <formula>INDIRECT(ADDRESS(ROW(),COLUMN()))=TRUNC(INDIRECT(ADDRESS(ROW(),COLUMN())))</formula>
    </cfRule>
  </conditionalFormatting>
  <conditionalFormatting sqref="BB116:BE116">
    <cfRule type="expression" dxfId="100" priority="103">
      <formula>INDIRECT(ADDRESS(ROW(),COLUMN()))=TRUNC(INDIRECT(ADDRESS(ROW(),COLUMN())))</formula>
    </cfRule>
  </conditionalFormatting>
  <conditionalFormatting sqref="BB118:BE118">
    <cfRule type="expression" dxfId="99" priority="102">
      <formula>INDIRECT(ADDRESS(ROW(),COLUMN()))=TRUNC(INDIRECT(ADDRESS(ROW(),COLUMN())))</formula>
    </cfRule>
  </conditionalFormatting>
  <conditionalFormatting sqref="BB120:BE120">
    <cfRule type="expression" dxfId="98" priority="101">
      <formula>INDIRECT(ADDRESS(ROW(),COLUMN()))=TRUNC(INDIRECT(ADDRESS(ROW(),COLUMN())))</formula>
    </cfRule>
  </conditionalFormatting>
  <conditionalFormatting sqref="BB122:BE122">
    <cfRule type="expression" dxfId="97" priority="100">
      <formula>INDIRECT(ADDRESS(ROW(),COLUMN()))=TRUNC(INDIRECT(ADDRESS(ROW(),COLUMN())))</formula>
    </cfRule>
  </conditionalFormatting>
  <conditionalFormatting sqref="BB124:BE124">
    <cfRule type="expression" dxfId="96" priority="99">
      <formula>INDIRECT(ADDRESS(ROW(),COLUMN()))=TRUNC(INDIRECT(ADDRESS(ROW(),COLUMN())))</formula>
    </cfRule>
  </conditionalFormatting>
  <conditionalFormatting sqref="BB126:BE126">
    <cfRule type="expression" dxfId="95" priority="98">
      <formula>INDIRECT(ADDRESS(ROW(),COLUMN()))=TRUNC(INDIRECT(ADDRESS(ROW(),COLUMN())))</formula>
    </cfRule>
  </conditionalFormatting>
  <conditionalFormatting sqref="BB128:BE128">
    <cfRule type="expression" dxfId="94" priority="97">
      <formula>INDIRECT(ADDRESS(ROW(),COLUMN()))=TRUNC(INDIRECT(ADDRESS(ROW(),COLUMN())))</formula>
    </cfRule>
  </conditionalFormatting>
  <conditionalFormatting sqref="BB130:BE130">
    <cfRule type="expression" dxfId="93" priority="96">
      <formula>INDIRECT(ADDRESS(ROW(),COLUMN()))=TRUNC(INDIRECT(ADDRESS(ROW(),COLUMN())))</formula>
    </cfRule>
  </conditionalFormatting>
  <conditionalFormatting sqref="BB132:BE132">
    <cfRule type="expression" dxfId="92" priority="95">
      <formula>INDIRECT(ADDRESS(ROW(),COLUMN()))=TRUNC(INDIRECT(ADDRESS(ROW(),COLUMN())))</formula>
    </cfRule>
  </conditionalFormatting>
  <conditionalFormatting sqref="BB134:BE134">
    <cfRule type="expression" dxfId="91" priority="94">
      <formula>INDIRECT(ADDRESS(ROW(),COLUMN()))=TRUNC(INDIRECT(ADDRESS(ROW(),COLUMN())))</formula>
    </cfRule>
  </conditionalFormatting>
  <conditionalFormatting sqref="BB136:BE136">
    <cfRule type="expression" dxfId="90" priority="93">
      <formula>INDIRECT(ADDRESS(ROW(),COLUMN()))=TRUNC(INDIRECT(ADDRESS(ROW(),COLUMN())))</formula>
    </cfRule>
  </conditionalFormatting>
  <conditionalFormatting sqref="BB138:BE138">
    <cfRule type="expression" dxfId="89" priority="92">
      <formula>INDIRECT(ADDRESS(ROW(),COLUMN()))=TRUNC(INDIRECT(ADDRESS(ROW(),COLUMN())))</formula>
    </cfRule>
  </conditionalFormatting>
  <conditionalFormatting sqref="BB140:BE140">
    <cfRule type="expression" dxfId="88" priority="91">
      <formula>INDIRECT(ADDRESS(ROW(),COLUMN()))=TRUNC(INDIRECT(ADDRESS(ROW(),COLUMN())))</formula>
    </cfRule>
  </conditionalFormatting>
  <conditionalFormatting sqref="BB142:BE142">
    <cfRule type="expression" dxfId="87" priority="90">
      <formula>INDIRECT(ADDRESS(ROW(),COLUMN()))=TRUNC(INDIRECT(ADDRESS(ROW(),COLUMN())))</formula>
    </cfRule>
  </conditionalFormatting>
  <conditionalFormatting sqref="BB144:BE144">
    <cfRule type="expression" dxfId="86" priority="89">
      <formula>INDIRECT(ADDRESS(ROW(),COLUMN()))=TRUNC(INDIRECT(ADDRESS(ROW(),COLUMN())))</formula>
    </cfRule>
  </conditionalFormatting>
  <conditionalFormatting sqref="BB146:BE146">
    <cfRule type="expression" dxfId="85" priority="88">
      <formula>INDIRECT(ADDRESS(ROW(),COLUMN()))=TRUNC(INDIRECT(ADDRESS(ROW(),COLUMN())))</formula>
    </cfRule>
  </conditionalFormatting>
  <conditionalFormatting sqref="BB148:BE148">
    <cfRule type="expression" dxfId="84" priority="87">
      <formula>INDIRECT(ADDRESS(ROW(),COLUMN()))=TRUNC(INDIRECT(ADDRESS(ROW(),COLUMN())))</formula>
    </cfRule>
  </conditionalFormatting>
  <conditionalFormatting sqref="BB150:BE150">
    <cfRule type="expression" dxfId="83" priority="86">
      <formula>INDIRECT(ADDRESS(ROW(),COLUMN()))=TRUNC(INDIRECT(ADDRESS(ROW(),COLUMN())))</formula>
    </cfRule>
  </conditionalFormatting>
  <conditionalFormatting sqref="BB152:BE152">
    <cfRule type="expression" dxfId="82" priority="85">
      <formula>INDIRECT(ADDRESS(ROW(),COLUMN()))=TRUNC(INDIRECT(ADDRESS(ROW(),COLUMN())))</formula>
    </cfRule>
  </conditionalFormatting>
  <conditionalFormatting sqref="BB154:BE154">
    <cfRule type="expression" dxfId="81" priority="84">
      <formula>INDIRECT(ADDRESS(ROW(),COLUMN()))=TRUNC(INDIRECT(ADDRESS(ROW(),COLUMN())))</formula>
    </cfRule>
  </conditionalFormatting>
  <conditionalFormatting sqref="W110:BA110">
    <cfRule type="expression" dxfId="80" priority="83">
      <formula>INDIRECT(ADDRESS(ROW(),COLUMN()))=TRUNC(INDIRECT(ADDRESS(ROW(),COLUMN())))</formula>
    </cfRule>
  </conditionalFormatting>
  <conditionalFormatting sqref="W112:BA112">
    <cfRule type="expression" dxfId="79" priority="82">
      <formula>INDIRECT(ADDRESS(ROW(),COLUMN()))=TRUNC(INDIRECT(ADDRESS(ROW(),COLUMN())))</formula>
    </cfRule>
  </conditionalFormatting>
  <conditionalFormatting sqref="W114:BA114">
    <cfRule type="expression" dxfId="78" priority="81">
      <formula>INDIRECT(ADDRESS(ROW(),COLUMN()))=TRUNC(INDIRECT(ADDRESS(ROW(),COLUMN())))</formula>
    </cfRule>
  </conditionalFormatting>
  <conditionalFormatting sqref="W116:BA116">
    <cfRule type="expression" dxfId="77" priority="80">
      <formula>INDIRECT(ADDRESS(ROW(),COLUMN()))=TRUNC(INDIRECT(ADDRESS(ROW(),COLUMN())))</formula>
    </cfRule>
  </conditionalFormatting>
  <conditionalFormatting sqref="W118:BA118">
    <cfRule type="expression" dxfId="76" priority="79">
      <formula>INDIRECT(ADDRESS(ROW(),COLUMN()))=TRUNC(INDIRECT(ADDRESS(ROW(),COLUMN())))</formula>
    </cfRule>
  </conditionalFormatting>
  <conditionalFormatting sqref="W120:BA120">
    <cfRule type="expression" dxfId="75" priority="78">
      <formula>INDIRECT(ADDRESS(ROW(),COLUMN()))=TRUNC(INDIRECT(ADDRESS(ROW(),COLUMN())))</formula>
    </cfRule>
  </conditionalFormatting>
  <conditionalFormatting sqref="W122:BA122">
    <cfRule type="expression" dxfId="74" priority="77">
      <formula>INDIRECT(ADDRESS(ROW(),COLUMN()))=TRUNC(INDIRECT(ADDRESS(ROW(),COLUMN())))</formula>
    </cfRule>
  </conditionalFormatting>
  <conditionalFormatting sqref="W124:BA124">
    <cfRule type="expression" dxfId="73" priority="76">
      <formula>INDIRECT(ADDRESS(ROW(),COLUMN()))=TRUNC(INDIRECT(ADDRESS(ROW(),COLUMN())))</formula>
    </cfRule>
  </conditionalFormatting>
  <conditionalFormatting sqref="W126:BA126">
    <cfRule type="expression" dxfId="72" priority="75">
      <formula>INDIRECT(ADDRESS(ROW(),COLUMN()))=TRUNC(INDIRECT(ADDRESS(ROW(),COLUMN())))</formula>
    </cfRule>
  </conditionalFormatting>
  <conditionalFormatting sqref="W128:BA128">
    <cfRule type="expression" dxfId="71" priority="74">
      <formula>INDIRECT(ADDRESS(ROW(),COLUMN()))=TRUNC(INDIRECT(ADDRESS(ROW(),COLUMN())))</formula>
    </cfRule>
  </conditionalFormatting>
  <conditionalFormatting sqref="W130:BA130">
    <cfRule type="expression" dxfId="70" priority="73">
      <formula>INDIRECT(ADDRESS(ROW(),COLUMN()))=TRUNC(INDIRECT(ADDRESS(ROW(),COLUMN())))</formula>
    </cfRule>
  </conditionalFormatting>
  <conditionalFormatting sqref="W132:BA132">
    <cfRule type="expression" dxfId="69" priority="72">
      <formula>INDIRECT(ADDRESS(ROW(),COLUMN()))=TRUNC(INDIRECT(ADDRESS(ROW(),COLUMN())))</formula>
    </cfRule>
  </conditionalFormatting>
  <conditionalFormatting sqref="W134:BA134">
    <cfRule type="expression" dxfId="68" priority="71">
      <formula>INDIRECT(ADDRESS(ROW(),COLUMN()))=TRUNC(INDIRECT(ADDRESS(ROW(),COLUMN())))</formula>
    </cfRule>
  </conditionalFormatting>
  <conditionalFormatting sqref="W136:BA136">
    <cfRule type="expression" dxfId="67" priority="70">
      <formula>INDIRECT(ADDRESS(ROW(),COLUMN()))=TRUNC(INDIRECT(ADDRESS(ROW(),COLUMN())))</formula>
    </cfRule>
  </conditionalFormatting>
  <conditionalFormatting sqref="W138:BA138">
    <cfRule type="expression" dxfId="66" priority="69">
      <formula>INDIRECT(ADDRESS(ROW(),COLUMN()))=TRUNC(INDIRECT(ADDRESS(ROW(),COLUMN())))</formula>
    </cfRule>
  </conditionalFormatting>
  <conditionalFormatting sqref="W140:BA140">
    <cfRule type="expression" dxfId="65" priority="68">
      <formula>INDIRECT(ADDRESS(ROW(),COLUMN()))=TRUNC(INDIRECT(ADDRESS(ROW(),COLUMN())))</formula>
    </cfRule>
  </conditionalFormatting>
  <conditionalFormatting sqref="W142:BA142">
    <cfRule type="expression" dxfId="64" priority="67">
      <formula>INDIRECT(ADDRESS(ROW(),COLUMN()))=TRUNC(INDIRECT(ADDRESS(ROW(),COLUMN())))</formula>
    </cfRule>
  </conditionalFormatting>
  <conditionalFormatting sqref="W144:BA144">
    <cfRule type="expression" dxfId="63" priority="66">
      <formula>INDIRECT(ADDRESS(ROW(),COLUMN()))=TRUNC(INDIRECT(ADDRESS(ROW(),COLUMN())))</formula>
    </cfRule>
  </conditionalFormatting>
  <conditionalFormatting sqref="W146:BA146">
    <cfRule type="expression" dxfId="62" priority="65">
      <formula>INDIRECT(ADDRESS(ROW(),COLUMN()))=TRUNC(INDIRECT(ADDRESS(ROW(),COLUMN())))</formula>
    </cfRule>
  </conditionalFormatting>
  <conditionalFormatting sqref="W148:BA148">
    <cfRule type="expression" dxfId="61" priority="64">
      <formula>INDIRECT(ADDRESS(ROW(),COLUMN()))=TRUNC(INDIRECT(ADDRESS(ROW(),COLUMN())))</formula>
    </cfRule>
  </conditionalFormatting>
  <conditionalFormatting sqref="W150:BA150">
    <cfRule type="expression" dxfId="60" priority="63">
      <formula>INDIRECT(ADDRESS(ROW(),COLUMN()))=TRUNC(INDIRECT(ADDRESS(ROW(),COLUMN())))</formula>
    </cfRule>
  </conditionalFormatting>
  <conditionalFormatting sqref="W152:BA152">
    <cfRule type="expression" dxfId="59" priority="62">
      <formula>INDIRECT(ADDRESS(ROW(),COLUMN()))=TRUNC(INDIRECT(ADDRESS(ROW(),COLUMN())))</formula>
    </cfRule>
  </conditionalFormatting>
  <conditionalFormatting sqref="W154:BA154">
    <cfRule type="expression" dxfId="58" priority="61">
      <formula>INDIRECT(ADDRESS(ROW(),COLUMN()))=TRUNC(INDIRECT(ADDRESS(ROW(),COLUMN())))</formula>
    </cfRule>
  </conditionalFormatting>
  <conditionalFormatting sqref="BB156:BE156">
    <cfRule type="expression" dxfId="57" priority="60">
      <formula>INDIRECT(ADDRESS(ROW(),COLUMN()))=TRUNC(INDIRECT(ADDRESS(ROW(),COLUMN())))</formula>
    </cfRule>
  </conditionalFormatting>
  <conditionalFormatting sqref="BB158:BE158">
    <cfRule type="expression" dxfId="56" priority="59">
      <formula>INDIRECT(ADDRESS(ROW(),COLUMN()))=TRUNC(INDIRECT(ADDRESS(ROW(),COLUMN())))</formula>
    </cfRule>
  </conditionalFormatting>
  <conditionalFormatting sqref="BB160:BE160">
    <cfRule type="expression" dxfId="55" priority="58">
      <formula>INDIRECT(ADDRESS(ROW(),COLUMN()))=TRUNC(INDIRECT(ADDRESS(ROW(),COLUMN())))</formula>
    </cfRule>
  </conditionalFormatting>
  <conditionalFormatting sqref="BB162:BE162">
    <cfRule type="expression" dxfId="54" priority="57">
      <formula>INDIRECT(ADDRESS(ROW(),COLUMN()))=TRUNC(INDIRECT(ADDRESS(ROW(),COLUMN())))</formula>
    </cfRule>
  </conditionalFormatting>
  <conditionalFormatting sqref="BB164:BE164">
    <cfRule type="expression" dxfId="53" priority="56">
      <formula>INDIRECT(ADDRESS(ROW(),COLUMN()))=TRUNC(INDIRECT(ADDRESS(ROW(),COLUMN())))</formula>
    </cfRule>
  </conditionalFormatting>
  <conditionalFormatting sqref="BB166:BE166">
    <cfRule type="expression" dxfId="52" priority="55">
      <formula>INDIRECT(ADDRESS(ROW(),COLUMN()))=TRUNC(INDIRECT(ADDRESS(ROW(),COLUMN())))</formula>
    </cfRule>
  </conditionalFormatting>
  <conditionalFormatting sqref="BB168:BE168">
    <cfRule type="expression" dxfId="51" priority="54">
      <formula>INDIRECT(ADDRESS(ROW(),COLUMN()))=TRUNC(INDIRECT(ADDRESS(ROW(),COLUMN())))</formula>
    </cfRule>
  </conditionalFormatting>
  <conditionalFormatting sqref="BB170:BE170">
    <cfRule type="expression" dxfId="50" priority="53">
      <formula>INDIRECT(ADDRESS(ROW(),COLUMN()))=TRUNC(INDIRECT(ADDRESS(ROW(),COLUMN())))</formula>
    </cfRule>
  </conditionalFormatting>
  <conditionalFormatting sqref="BB172:BE172">
    <cfRule type="expression" dxfId="49" priority="52">
      <formula>INDIRECT(ADDRESS(ROW(),COLUMN()))=TRUNC(INDIRECT(ADDRESS(ROW(),COLUMN())))</formula>
    </cfRule>
  </conditionalFormatting>
  <conditionalFormatting sqref="BB174:BE174">
    <cfRule type="expression" dxfId="48" priority="51">
      <formula>INDIRECT(ADDRESS(ROW(),COLUMN()))=TRUNC(INDIRECT(ADDRESS(ROW(),COLUMN())))</formula>
    </cfRule>
  </conditionalFormatting>
  <conditionalFormatting sqref="BB176:BE176">
    <cfRule type="expression" dxfId="47" priority="50">
      <formula>INDIRECT(ADDRESS(ROW(),COLUMN()))=TRUNC(INDIRECT(ADDRESS(ROW(),COLUMN())))</formula>
    </cfRule>
  </conditionalFormatting>
  <conditionalFormatting sqref="BB178:BE178">
    <cfRule type="expression" dxfId="46" priority="49">
      <formula>INDIRECT(ADDRESS(ROW(),COLUMN()))=TRUNC(INDIRECT(ADDRESS(ROW(),COLUMN())))</formula>
    </cfRule>
  </conditionalFormatting>
  <conditionalFormatting sqref="BB180:BE180">
    <cfRule type="expression" dxfId="45" priority="48">
      <formula>INDIRECT(ADDRESS(ROW(),COLUMN()))=TRUNC(INDIRECT(ADDRESS(ROW(),COLUMN())))</formula>
    </cfRule>
  </conditionalFormatting>
  <conditionalFormatting sqref="BB182:BE182">
    <cfRule type="expression" dxfId="44" priority="47">
      <formula>INDIRECT(ADDRESS(ROW(),COLUMN()))=TRUNC(INDIRECT(ADDRESS(ROW(),COLUMN())))</formula>
    </cfRule>
  </conditionalFormatting>
  <conditionalFormatting sqref="BB184:BE184">
    <cfRule type="expression" dxfId="43" priority="46">
      <formula>INDIRECT(ADDRESS(ROW(),COLUMN()))=TRUNC(INDIRECT(ADDRESS(ROW(),COLUMN())))</formula>
    </cfRule>
  </conditionalFormatting>
  <conditionalFormatting sqref="BB186:BE186">
    <cfRule type="expression" dxfId="42" priority="45">
      <formula>INDIRECT(ADDRESS(ROW(),COLUMN()))=TRUNC(INDIRECT(ADDRESS(ROW(),COLUMN())))</formula>
    </cfRule>
  </conditionalFormatting>
  <conditionalFormatting sqref="BB188:BE188">
    <cfRule type="expression" dxfId="41" priority="44">
      <formula>INDIRECT(ADDRESS(ROW(),COLUMN()))=TRUNC(INDIRECT(ADDRESS(ROW(),COLUMN())))</formula>
    </cfRule>
  </conditionalFormatting>
  <conditionalFormatting sqref="BB190:BE190">
    <cfRule type="expression" dxfId="40" priority="43">
      <formula>INDIRECT(ADDRESS(ROW(),COLUMN()))=TRUNC(INDIRECT(ADDRESS(ROW(),COLUMN())))</formula>
    </cfRule>
  </conditionalFormatting>
  <conditionalFormatting sqref="BB192:BE192">
    <cfRule type="expression" dxfId="39" priority="42">
      <formula>INDIRECT(ADDRESS(ROW(),COLUMN()))=TRUNC(INDIRECT(ADDRESS(ROW(),COLUMN())))</formula>
    </cfRule>
  </conditionalFormatting>
  <conditionalFormatting sqref="BB194:BE194">
    <cfRule type="expression" dxfId="38" priority="41">
      <formula>INDIRECT(ADDRESS(ROW(),COLUMN()))=TRUNC(INDIRECT(ADDRESS(ROW(),COLUMN())))</formula>
    </cfRule>
  </conditionalFormatting>
  <conditionalFormatting sqref="BB196:BE196">
    <cfRule type="expression" dxfId="37" priority="40">
      <formula>INDIRECT(ADDRESS(ROW(),COLUMN()))=TRUNC(INDIRECT(ADDRESS(ROW(),COLUMN())))</formula>
    </cfRule>
  </conditionalFormatting>
  <conditionalFormatting sqref="BB198:BE198">
    <cfRule type="expression" dxfId="36" priority="39">
      <formula>INDIRECT(ADDRESS(ROW(),COLUMN()))=TRUNC(INDIRECT(ADDRESS(ROW(),COLUMN())))</formula>
    </cfRule>
  </conditionalFormatting>
  <conditionalFormatting sqref="BB200:BE200">
    <cfRule type="expression" dxfId="35" priority="38">
      <formula>INDIRECT(ADDRESS(ROW(),COLUMN()))=TRUNC(INDIRECT(ADDRESS(ROW(),COLUMN())))</formula>
    </cfRule>
  </conditionalFormatting>
  <conditionalFormatting sqref="W156:BA156">
    <cfRule type="expression" dxfId="34" priority="37">
      <formula>INDIRECT(ADDRESS(ROW(),COLUMN()))=TRUNC(INDIRECT(ADDRESS(ROW(),COLUMN())))</formula>
    </cfRule>
  </conditionalFormatting>
  <conditionalFormatting sqref="W158:BA158">
    <cfRule type="expression" dxfId="33" priority="36">
      <formula>INDIRECT(ADDRESS(ROW(),COLUMN()))=TRUNC(INDIRECT(ADDRESS(ROW(),COLUMN())))</formula>
    </cfRule>
  </conditionalFormatting>
  <conditionalFormatting sqref="W160:BA160">
    <cfRule type="expression" dxfId="32" priority="35">
      <formula>INDIRECT(ADDRESS(ROW(),COLUMN()))=TRUNC(INDIRECT(ADDRESS(ROW(),COLUMN())))</formula>
    </cfRule>
  </conditionalFormatting>
  <conditionalFormatting sqref="W162:BA162">
    <cfRule type="expression" dxfId="31" priority="34">
      <formula>INDIRECT(ADDRESS(ROW(),COLUMN()))=TRUNC(INDIRECT(ADDRESS(ROW(),COLUMN())))</formula>
    </cfRule>
  </conditionalFormatting>
  <conditionalFormatting sqref="W164:BA164">
    <cfRule type="expression" dxfId="30" priority="33">
      <formula>INDIRECT(ADDRESS(ROW(),COLUMN()))=TRUNC(INDIRECT(ADDRESS(ROW(),COLUMN())))</formula>
    </cfRule>
  </conditionalFormatting>
  <conditionalFormatting sqref="W166:BA166">
    <cfRule type="expression" dxfId="29" priority="32">
      <formula>INDIRECT(ADDRESS(ROW(),COLUMN()))=TRUNC(INDIRECT(ADDRESS(ROW(),COLUMN())))</formula>
    </cfRule>
  </conditionalFormatting>
  <conditionalFormatting sqref="W168:BA168">
    <cfRule type="expression" dxfId="28" priority="31">
      <formula>INDIRECT(ADDRESS(ROW(),COLUMN()))=TRUNC(INDIRECT(ADDRESS(ROW(),COLUMN())))</formula>
    </cfRule>
  </conditionalFormatting>
  <conditionalFormatting sqref="W170:BA170">
    <cfRule type="expression" dxfId="27" priority="30">
      <formula>INDIRECT(ADDRESS(ROW(),COLUMN()))=TRUNC(INDIRECT(ADDRESS(ROW(),COLUMN())))</formula>
    </cfRule>
  </conditionalFormatting>
  <conditionalFormatting sqref="W172:BA172">
    <cfRule type="expression" dxfId="26" priority="29">
      <formula>INDIRECT(ADDRESS(ROW(),COLUMN()))=TRUNC(INDIRECT(ADDRESS(ROW(),COLUMN())))</formula>
    </cfRule>
  </conditionalFormatting>
  <conditionalFormatting sqref="W174:BA174">
    <cfRule type="expression" dxfId="25" priority="28">
      <formula>INDIRECT(ADDRESS(ROW(),COLUMN()))=TRUNC(INDIRECT(ADDRESS(ROW(),COLUMN())))</formula>
    </cfRule>
  </conditionalFormatting>
  <conditionalFormatting sqref="W176:BA176">
    <cfRule type="expression" dxfId="24" priority="27">
      <formula>INDIRECT(ADDRESS(ROW(),COLUMN()))=TRUNC(INDIRECT(ADDRESS(ROW(),COLUMN())))</formula>
    </cfRule>
  </conditionalFormatting>
  <conditionalFormatting sqref="W178:BA178">
    <cfRule type="expression" dxfId="23" priority="26">
      <formula>INDIRECT(ADDRESS(ROW(),COLUMN()))=TRUNC(INDIRECT(ADDRESS(ROW(),COLUMN())))</formula>
    </cfRule>
  </conditionalFormatting>
  <conditionalFormatting sqref="W180:BA180">
    <cfRule type="expression" dxfId="22" priority="25">
      <formula>INDIRECT(ADDRESS(ROW(),COLUMN()))=TRUNC(INDIRECT(ADDRESS(ROW(),COLUMN())))</formula>
    </cfRule>
  </conditionalFormatting>
  <conditionalFormatting sqref="W182:BA182">
    <cfRule type="expression" dxfId="21" priority="24">
      <formula>INDIRECT(ADDRESS(ROW(),COLUMN()))=TRUNC(INDIRECT(ADDRESS(ROW(),COLUMN())))</formula>
    </cfRule>
  </conditionalFormatting>
  <conditionalFormatting sqref="W184:BA184">
    <cfRule type="expression" dxfId="20" priority="23">
      <formula>INDIRECT(ADDRESS(ROW(),COLUMN()))=TRUNC(INDIRECT(ADDRESS(ROW(),COLUMN())))</formula>
    </cfRule>
  </conditionalFormatting>
  <conditionalFormatting sqref="W186:BA186">
    <cfRule type="expression" dxfId="19" priority="22">
      <formula>INDIRECT(ADDRESS(ROW(),COLUMN()))=TRUNC(INDIRECT(ADDRESS(ROW(),COLUMN())))</formula>
    </cfRule>
  </conditionalFormatting>
  <conditionalFormatting sqref="W188:BA188">
    <cfRule type="expression" dxfId="18" priority="21">
      <formula>INDIRECT(ADDRESS(ROW(),COLUMN()))=TRUNC(INDIRECT(ADDRESS(ROW(),COLUMN())))</formula>
    </cfRule>
  </conditionalFormatting>
  <conditionalFormatting sqref="W190:BA190">
    <cfRule type="expression" dxfId="17" priority="20">
      <formula>INDIRECT(ADDRESS(ROW(),COLUMN()))=TRUNC(INDIRECT(ADDRESS(ROW(),COLUMN())))</formula>
    </cfRule>
  </conditionalFormatting>
  <conditionalFormatting sqref="W192:BA192">
    <cfRule type="expression" dxfId="16" priority="19">
      <formula>INDIRECT(ADDRESS(ROW(),COLUMN()))=TRUNC(INDIRECT(ADDRESS(ROW(),COLUMN())))</formula>
    </cfRule>
  </conditionalFormatting>
  <conditionalFormatting sqref="W194:BA194">
    <cfRule type="expression" dxfId="15" priority="18">
      <formula>INDIRECT(ADDRESS(ROW(),COLUMN()))=TRUNC(INDIRECT(ADDRESS(ROW(),COLUMN())))</formula>
    </cfRule>
  </conditionalFormatting>
  <conditionalFormatting sqref="W196:BA196">
    <cfRule type="expression" dxfId="14" priority="17">
      <formula>INDIRECT(ADDRESS(ROW(),COLUMN()))=TRUNC(INDIRECT(ADDRESS(ROW(),COLUMN())))</formula>
    </cfRule>
  </conditionalFormatting>
  <conditionalFormatting sqref="W198:BA198">
    <cfRule type="expression" dxfId="13" priority="16">
      <formula>INDIRECT(ADDRESS(ROW(),COLUMN()))=TRUNC(INDIRECT(ADDRESS(ROW(),COLUMN())))</formula>
    </cfRule>
  </conditionalFormatting>
  <conditionalFormatting sqref="W200:BA200">
    <cfRule type="expression" dxfId="12" priority="15">
      <formula>INDIRECT(ADDRESS(ROW(),COLUMN()))=TRUNC(INDIRECT(ADDRESS(ROW(),COLUMN())))</formula>
    </cfRule>
  </conditionalFormatting>
  <conditionalFormatting sqref="BB202:BE202">
    <cfRule type="expression" dxfId="11" priority="14">
      <formula>INDIRECT(ADDRESS(ROW(),COLUMN()))=TRUNC(INDIRECT(ADDRESS(ROW(),COLUMN())))</formula>
    </cfRule>
  </conditionalFormatting>
  <conditionalFormatting sqref="BB204:BE204">
    <cfRule type="expression" dxfId="10" priority="13">
      <formula>INDIRECT(ADDRESS(ROW(),COLUMN()))=TRUNC(INDIRECT(ADDRESS(ROW(),COLUMN())))</formula>
    </cfRule>
  </conditionalFormatting>
  <conditionalFormatting sqref="BB206:BE206">
    <cfRule type="expression" dxfId="9" priority="12">
      <formula>INDIRECT(ADDRESS(ROW(),COLUMN()))=TRUNC(INDIRECT(ADDRESS(ROW(),COLUMN())))</formula>
    </cfRule>
  </conditionalFormatting>
  <conditionalFormatting sqref="BB208:BE208">
    <cfRule type="expression" dxfId="8" priority="11">
      <formula>INDIRECT(ADDRESS(ROW(),COLUMN()))=TRUNC(INDIRECT(ADDRESS(ROW(),COLUMN())))</formula>
    </cfRule>
  </conditionalFormatting>
  <conditionalFormatting sqref="BB210:BE210">
    <cfRule type="expression" dxfId="7" priority="10">
      <formula>INDIRECT(ADDRESS(ROW(),COLUMN()))=TRUNC(INDIRECT(ADDRESS(ROW(),COLUMN())))</formula>
    </cfRule>
  </conditionalFormatting>
  <conditionalFormatting sqref="BB212:BE212">
    <cfRule type="expression" dxfId="6" priority="9">
      <formula>INDIRECT(ADDRESS(ROW(),COLUMN()))=TRUNC(INDIRECT(ADDRESS(ROW(),COLUMN())))</formula>
    </cfRule>
  </conditionalFormatting>
  <conditionalFormatting sqref="W202:BA202">
    <cfRule type="expression" dxfId="5" priority="7">
      <formula>INDIRECT(ADDRESS(ROW(),COLUMN()))=TRUNC(INDIRECT(ADDRESS(ROW(),COLUMN())))</formula>
    </cfRule>
  </conditionalFormatting>
  <conditionalFormatting sqref="W204:BA204">
    <cfRule type="expression" dxfId="4" priority="6">
      <formula>INDIRECT(ADDRESS(ROW(),COLUMN()))=TRUNC(INDIRECT(ADDRESS(ROW(),COLUMN())))</formula>
    </cfRule>
  </conditionalFormatting>
  <conditionalFormatting sqref="W206:BA206">
    <cfRule type="expression" dxfId="3" priority="5">
      <formula>INDIRECT(ADDRESS(ROW(),COLUMN()))=TRUNC(INDIRECT(ADDRESS(ROW(),COLUMN())))</formula>
    </cfRule>
  </conditionalFormatting>
  <conditionalFormatting sqref="W208:BA208">
    <cfRule type="expression" dxfId="2" priority="4">
      <formula>INDIRECT(ADDRESS(ROW(),COLUMN()))=TRUNC(INDIRECT(ADDRESS(ROW(),COLUMN())))</formula>
    </cfRule>
  </conditionalFormatting>
  <conditionalFormatting sqref="W210:BA210">
    <cfRule type="expression" dxfId="1" priority="3">
      <formula>INDIRECT(ADDRESS(ROW(),COLUMN()))=TRUNC(INDIRECT(ADDRESS(ROW(),COLUMN())))</formula>
    </cfRule>
  </conditionalFormatting>
  <conditionalFormatting sqref="W212:BA212">
    <cfRule type="expression" dxfId="0" priority="2">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W15:BA15 W17:BA17 W19:BA19 W21:BA21 W23:BA23 W25:BA25 W27:BA27 W29:BA29 W31:BA31 W33:BA33 W35:BA35 W37:BA37 W39:BA39 W41:BA41 W43:BA43 W45:BA45 W47:BA47 W49:BA49 W51:BA51 W53:BA53 W55:BA55 W57:BA57 W59:BA59 W61:BA61 W213:BA213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formula1>シフト記号表</formula1>
    </dataValidation>
    <dataValidation type="list" allowBlank="1" showInputMessage="1" sqref="C15:D214">
      <formula1>職種</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39370078740157483" header="0.15748031496062992" footer="0.15748031496062992"/>
  <pageSetup paperSize="9" scale="39" fitToHeight="0" orientation="landscape" r:id="rId1"/>
  <headerFooter>
    <oddFooter>&amp;R&amp;16&amp;P/&amp;N</oddFooter>
  </headerFooter>
  <rowBreaks count="1" manualBreakCount="1">
    <brk id="72" max="61" man="1"/>
  </rowBreaks>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heetViews>
  <sheetFormatPr defaultColWidth="9" defaultRowHeight="18.75"/>
  <cols>
    <col min="1" max="1" width="1.875" style="16" customWidth="1"/>
    <col min="2" max="2" width="11.5" style="16" customWidth="1"/>
    <col min="3" max="12" width="40.625" style="16" customWidth="1"/>
    <col min="13" max="16384" width="9" style="16"/>
  </cols>
  <sheetData>
    <row r="1" spans="2:4">
      <c r="B1" s="17" t="s">
        <v>82</v>
      </c>
      <c r="C1" s="17"/>
      <c r="D1" s="17"/>
    </row>
    <row r="2" spans="2:4">
      <c r="B2" s="17"/>
      <c r="C2" s="17"/>
      <c r="D2" s="17"/>
    </row>
    <row r="3" spans="2:4">
      <c r="B3" s="18" t="s">
        <v>83</v>
      </c>
      <c r="C3" s="18" t="s">
        <v>84</v>
      </c>
      <c r="D3" s="17"/>
    </row>
    <row r="4" spans="2:4">
      <c r="B4" s="59">
        <v>1</v>
      </c>
      <c r="C4" s="60" t="s">
        <v>193</v>
      </c>
      <c r="D4" s="17"/>
    </row>
    <row r="5" spans="2:4">
      <c r="B5" s="59">
        <v>2</v>
      </c>
      <c r="C5" s="60" t="s">
        <v>194</v>
      </c>
      <c r="D5" s="17"/>
    </row>
    <row r="6" spans="2:4">
      <c r="B6" s="59">
        <v>3</v>
      </c>
      <c r="C6" s="60" t="s">
        <v>101</v>
      </c>
      <c r="D6" s="17"/>
    </row>
    <row r="7" spans="2:4">
      <c r="B7" s="59">
        <v>4</v>
      </c>
      <c r="C7" s="60" t="s">
        <v>101</v>
      </c>
      <c r="D7" s="17"/>
    </row>
    <row r="8" spans="2:4">
      <c r="B8" s="59">
        <v>5</v>
      </c>
      <c r="C8" s="60" t="s">
        <v>101</v>
      </c>
      <c r="D8" s="17"/>
    </row>
    <row r="9" spans="2:4">
      <c r="B9" s="59">
        <v>6</v>
      </c>
      <c r="C9" s="60" t="s">
        <v>101</v>
      </c>
    </row>
    <row r="10" spans="2:4">
      <c r="B10" s="59">
        <v>7</v>
      </c>
      <c r="C10" s="60" t="s">
        <v>101</v>
      </c>
      <c r="D10" s="17"/>
    </row>
    <row r="11" spans="2:4">
      <c r="B11" s="59">
        <v>8</v>
      </c>
      <c r="C11" s="60" t="s">
        <v>101</v>
      </c>
      <c r="D11" s="17"/>
    </row>
    <row r="12" spans="2:4">
      <c r="B12" s="59">
        <v>9</v>
      </c>
      <c r="C12" s="60" t="s">
        <v>101</v>
      </c>
      <c r="D12" s="17"/>
    </row>
    <row r="13" spans="2:4">
      <c r="B13" s="59">
        <v>10</v>
      </c>
      <c r="C13" s="60" t="s">
        <v>101</v>
      </c>
      <c r="D13" s="17"/>
    </row>
    <row r="15" spans="2:4">
      <c r="B15" s="17" t="s">
        <v>85</v>
      </c>
    </row>
    <row r="16" spans="2:4" ht="19.5" thickBot="1"/>
    <row r="17" spans="2:12" ht="20.25" thickBot="1">
      <c r="B17" s="19" t="s">
        <v>71</v>
      </c>
      <c r="C17" s="20" t="s">
        <v>195</v>
      </c>
      <c r="D17" s="21" t="s">
        <v>196</v>
      </c>
      <c r="E17" s="21" t="s">
        <v>212</v>
      </c>
      <c r="F17" s="21" t="s">
        <v>215</v>
      </c>
      <c r="G17" s="21" t="s">
        <v>197</v>
      </c>
      <c r="H17" s="43" t="s">
        <v>198</v>
      </c>
      <c r="I17" s="43" t="s">
        <v>199</v>
      </c>
      <c r="J17" s="43" t="s">
        <v>233</v>
      </c>
      <c r="K17" s="43" t="s">
        <v>216</v>
      </c>
      <c r="L17" s="44" t="s">
        <v>216</v>
      </c>
    </row>
    <row r="18" spans="2:12" ht="19.5">
      <c r="B18" s="325" t="s">
        <v>72</v>
      </c>
      <c r="C18" s="22" t="s">
        <v>89</v>
      </c>
      <c r="D18" s="23" t="s">
        <v>102</v>
      </c>
      <c r="E18" s="23" t="s">
        <v>200</v>
      </c>
      <c r="F18" s="23" t="s">
        <v>201</v>
      </c>
      <c r="G18" s="23" t="s">
        <v>197</v>
      </c>
      <c r="H18" s="45" t="s">
        <v>198</v>
      </c>
      <c r="I18" s="45" t="s">
        <v>199</v>
      </c>
      <c r="J18" s="45" t="s">
        <v>102</v>
      </c>
      <c r="K18" s="45"/>
      <c r="L18" s="46"/>
    </row>
    <row r="19" spans="2:12" ht="19.5">
      <c r="B19" s="326"/>
      <c r="C19" s="24" t="s">
        <v>89</v>
      </c>
      <c r="D19" s="24" t="s">
        <v>202</v>
      </c>
      <c r="E19" s="24" t="s">
        <v>102</v>
      </c>
      <c r="F19" s="24" t="s">
        <v>102</v>
      </c>
      <c r="G19" s="24" t="s">
        <v>89</v>
      </c>
      <c r="H19" s="24" t="s">
        <v>89</v>
      </c>
      <c r="I19" s="24" t="s">
        <v>89</v>
      </c>
      <c r="J19" s="24" t="s">
        <v>202</v>
      </c>
      <c r="K19" s="47"/>
      <c r="L19" s="48"/>
    </row>
    <row r="20" spans="2:12" ht="19.5">
      <c r="B20" s="326"/>
      <c r="C20" s="24" t="s">
        <v>89</v>
      </c>
      <c r="D20" s="24" t="s">
        <v>200</v>
      </c>
      <c r="E20" s="24" t="s">
        <v>202</v>
      </c>
      <c r="F20" s="24" t="s">
        <v>202</v>
      </c>
      <c r="G20" s="24" t="s">
        <v>89</v>
      </c>
      <c r="H20" s="24" t="s">
        <v>89</v>
      </c>
      <c r="I20" s="24" t="s">
        <v>89</v>
      </c>
      <c r="J20" s="24" t="s">
        <v>200</v>
      </c>
      <c r="K20" s="47"/>
      <c r="L20" s="48"/>
    </row>
    <row r="21" spans="2:12" ht="19.5">
      <c r="B21" s="326"/>
      <c r="C21" s="24" t="s">
        <v>89</v>
      </c>
      <c r="D21" s="24" t="s">
        <v>203</v>
      </c>
      <c r="E21" s="24" t="s">
        <v>204</v>
      </c>
      <c r="F21" s="24" t="s">
        <v>89</v>
      </c>
      <c r="G21" s="24" t="s">
        <v>89</v>
      </c>
      <c r="H21" s="24" t="s">
        <v>89</v>
      </c>
      <c r="I21" s="24" t="s">
        <v>89</v>
      </c>
      <c r="J21" s="24" t="s">
        <v>203</v>
      </c>
      <c r="K21" s="47"/>
      <c r="L21" s="48"/>
    </row>
    <row r="22" spans="2:12" ht="19.5">
      <c r="B22" s="326"/>
      <c r="C22" s="24" t="s">
        <v>89</v>
      </c>
      <c r="D22" s="24" t="s">
        <v>201</v>
      </c>
      <c r="E22" s="24" t="s">
        <v>205</v>
      </c>
      <c r="F22" s="24" t="s">
        <v>89</v>
      </c>
      <c r="G22" s="24" t="s">
        <v>89</v>
      </c>
      <c r="H22" s="24" t="s">
        <v>89</v>
      </c>
      <c r="I22" s="24" t="s">
        <v>89</v>
      </c>
      <c r="J22" s="24" t="s">
        <v>201</v>
      </c>
      <c r="K22" s="47"/>
      <c r="L22" s="48"/>
    </row>
    <row r="23" spans="2:12" ht="19.5">
      <c r="B23" s="326"/>
      <c r="C23" s="24" t="s">
        <v>89</v>
      </c>
      <c r="D23" s="24" t="s">
        <v>206</v>
      </c>
      <c r="E23" s="24" t="s">
        <v>207</v>
      </c>
      <c r="F23" s="24" t="s">
        <v>89</v>
      </c>
      <c r="G23" s="24" t="s">
        <v>89</v>
      </c>
      <c r="H23" s="24" t="s">
        <v>89</v>
      </c>
      <c r="I23" s="24" t="s">
        <v>89</v>
      </c>
      <c r="J23" s="24" t="s">
        <v>206</v>
      </c>
      <c r="K23" s="47"/>
      <c r="L23" s="48"/>
    </row>
    <row r="24" spans="2:12" ht="19.5">
      <c r="B24" s="326"/>
      <c r="C24" s="24" t="s">
        <v>89</v>
      </c>
      <c r="D24" s="24" t="s">
        <v>208</v>
      </c>
      <c r="E24" s="24" t="s">
        <v>209</v>
      </c>
      <c r="F24" s="24" t="s">
        <v>89</v>
      </c>
      <c r="G24" s="24" t="s">
        <v>89</v>
      </c>
      <c r="H24" s="24" t="s">
        <v>89</v>
      </c>
      <c r="I24" s="24" t="s">
        <v>89</v>
      </c>
      <c r="J24" s="24" t="s">
        <v>208</v>
      </c>
      <c r="K24" s="47"/>
      <c r="L24" s="48"/>
    </row>
    <row r="25" spans="2:12" ht="19.5">
      <c r="B25" s="326"/>
      <c r="C25" s="24" t="s">
        <v>89</v>
      </c>
      <c r="D25" s="24" t="s">
        <v>210</v>
      </c>
      <c r="E25" s="24" t="s">
        <v>211</v>
      </c>
      <c r="F25" s="24" t="s">
        <v>89</v>
      </c>
      <c r="G25" s="24" t="s">
        <v>89</v>
      </c>
      <c r="H25" s="24" t="s">
        <v>89</v>
      </c>
      <c r="I25" s="24" t="s">
        <v>89</v>
      </c>
      <c r="J25" s="24" t="s">
        <v>89</v>
      </c>
      <c r="K25" s="47"/>
      <c r="L25" s="48"/>
    </row>
    <row r="26" spans="2:12" ht="19.5">
      <c r="B26" s="326"/>
      <c r="C26" s="24" t="s">
        <v>89</v>
      </c>
      <c r="D26" s="24" t="s">
        <v>89</v>
      </c>
      <c r="E26" s="24" t="s">
        <v>89</v>
      </c>
      <c r="F26" s="24" t="s">
        <v>89</v>
      </c>
      <c r="G26" s="24" t="s">
        <v>89</v>
      </c>
      <c r="H26" s="24" t="s">
        <v>89</v>
      </c>
      <c r="I26" s="24" t="s">
        <v>89</v>
      </c>
      <c r="J26" s="24" t="s">
        <v>89</v>
      </c>
      <c r="K26" s="47"/>
      <c r="L26" s="48"/>
    </row>
    <row r="27" spans="2:12" ht="20.25" thickBot="1">
      <c r="B27" s="327"/>
      <c r="C27" s="156" t="s">
        <v>101</v>
      </c>
      <c r="D27" s="157" t="s">
        <v>181</v>
      </c>
      <c r="E27" s="157" t="s">
        <v>181</v>
      </c>
      <c r="F27" s="157" t="s">
        <v>181</v>
      </c>
      <c r="G27" s="157" t="s">
        <v>181</v>
      </c>
      <c r="H27" s="157" t="s">
        <v>181</v>
      </c>
      <c r="I27" s="157" t="s">
        <v>181</v>
      </c>
      <c r="J27" s="157" t="s">
        <v>181</v>
      </c>
      <c r="K27" s="49"/>
      <c r="L27" s="50"/>
    </row>
    <row r="32" spans="2:12">
      <c r="C32" s="16" t="s">
        <v>163</v>
      </c>
    </row>
    <row r="33" spans="3:3">
      <c r="C33" s="16" t="s">
        <v>73</v>
      </c>
    </row>
    <row r="34" spans="3:3">
      <c r="C34" s="16" t="s">
        <v>213</v>
      </c>
    </row>
    <row r="35" spans="3:3">
      <c r="C35" s="16" t="s">
        <v>74</v>
      </c>
    </row>
    <row r="36" spans="3:3">
      <c r="C36" s="16" t="s">
        <v>217</v>
      </c>
    </row>
    <row r="37" spans="3:3">
      <c r="C37" s="16" t="s">
        <v>218</v>
      </c>
    </row>
    <row r="38" spans="3:3">
      <c r="C38" s="16" t="s">
        <v>103</v>
      </c>
    </row>
    <row r="39" spans="3:3">
      <c r="C39" s="16" t="s">
        <v>219</v>
      </c>
    </row>
    <row r="40" spans="3:3">
      <c r="C40" s="16" t="s">
        <v>220</v>
      </c>
    </row>
    <row r="41" spans="3:3">
      <c r="C41" s="16" t="s">
        <v>221</v>
      </c>
    </row>
    <row r="42" spans="3:3">
      <c r="C42" s="16" t="s">
        <v>234</v>
      </c>
    </row>
    <row r="44" spans="3:3">
      <c r="C44" s="16" t="s">
        <v>75</v>
      </c>
    </row>
    <row r="45" spans="3:3">
      <c r="C45" s="16" t="s">
        <v>76</v>
      </c>
    </row>
    <row r="47" spans="3:3">
      <c r="C47" s="16" t="s">
        <v>214</v>
      </c>
    </row>
    <row r="48" spans="3:3">
      <c r="C48" s="16" t="s">
        <v>77</v>
      </c>
    </row>
    <row r="49" spans="3:3">
      <c r="C49" s="16" t="s">
        <v>78</v>
      </c>
    </row>
    <row r="50" spans="3:3">
      <c r="C50" s="16" t="s">
        <v>79</v>
      </c>
    </row>
    <row r="51" spans="3:3">
      <c r="C51" s="16" t="s">
        <v>80</v>
      </c>
    </row>
    <row r="52" spans="3:3">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【記載例1】</vt:lpstr>
      <vt:lpstr>【記載例2】</vt:lpstr>
      <vt:lpstr>シフト記号表</vt:lpstr>
      <vt:lpstr>定期巡回・随時対応型</vt:lpstr>
      <vt:lpstr>プルダウン・リスト</vt:lpstr>
      <vt:lpstr>シフト記号表!【記載例】シフト記号</vt:lpstr>
      <vt:lpstr>【記載例】シフト記号</vt:lpstr>
      <vt:lpstr>シフト記号表!【記載例】シフト記号表</vt:lpstr>
      <vt:lpstr>【記載例】シフト記号表</vt:lpstr>
      <vt:lpstr>【記載例1】!Print_Area</vt:lpstr>
      <vt:lpstr>【記載例2】!Print_Area</vt:lpstr>
      <vt:lpstr>シフト記号表!Print_Area</vt:lpstr>
      <vt:lpstr>記入方法!Print_Area</vt:lpstr>
      <vt:lpstr>定期巡回・随時対応型!Print_Area</vt:lpstr>
      <vt:lpstr>【記載例2】!Print_Titles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2023-09-26T07:54:41Z</cp:lastPrinted>
  <dcterms:modified xsi:type="dcterms:W3CDTF">2023-11-21T06:51:14Z</dcterms:modified>
</cp:coreProperties>
</file>