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密着）\"/>
    </mc:Choice>
  </mc:AlternateContent>
  <bookViews>
    <workbookView xWindow="-105" yWindow="-105" windowWidth="23250" windowHeight="12570" tabRatio="665"/>
  </bookViews>
  <sheets>
    <sheet name="記入方法" sheetId="5" r:id="rId1"/>
    <sheet name="【記載例】" sheetId="10" r:id="rId2"/>
    <sheet name="居宅介護支援（15名）" sheetId="1" r:id="rId3"/>
    <sheet name="居宅介護支援（30名）" sheetId="9" r:id="rId4"/>
    <sheet name="プルダウン・リスト" sheetId="2" r:id="rId5"/>
  </sheets>
  <definedNames>
    <definedName name="_xlnm.Print_Area" localSheetId="1">【記載例】!$A$1:$BD$47</definedName>
    <definedName name="_xlnm.Print_Area" localSheetId="0">記入方法!$A$1:$O$77</definedName>
    <definedName name="_xlnm.Print_Area" localSheetId="2">'居宅介護支援（15名）'!$A$1:$BD$48</definedName>
    <definedName name="_xlnm.Print_Area" localSheetId="3">'居宅介護支援（30名）'!$A$1:$BD$63</definedName>
    <definedName name="_xlnm.Print_Titles" localSheetId="1">【記載例】!$1:$13</definedName>
    <definedName name="_xlnm.Print_Titles" localSheetId="2">'居宅介護支援（15名）'!$1:$13</definedName>
    <definedName name="_xlnm.Print_Titles" localSheetId="3">'居宅介護支援（30名）'!$1:$13</definedName>
    <definedName name="介護支援専門員">プルダウン・リスト!$D$16:$D$28</definedName>
    <definedName name="介護予防支援担当職員">プルダウン・リスト!#REF!</definedName>
    <definedName name="管理者">プルダウン・リスト!$C$16:$C$28</definedName>
    <definedName name="職種">プルダウン・リスト!$C$15:$J$15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9" l="1"/>
  <c r="J39" i="1"/>
  <c r="AQ36" i="10" l="1"/>
  <c r="AQ35" i="10"/>
  <c r="AQ34" i="10"/>
  <c r="AQ33" i="10"/>
  <c r="AQ32" i="10"/>
  <c r="AQ52" i="9" l="1"/>
  <c r="AQ51" i="9"/>
  <c r="AQ50" i="9"/>
  <c r="AQ49" i="9"/>
  <c r="AQ48" i="9"/>
  <c r="AQ37" i="1"/>
  <c r="AQ36" i="1"/>
  <c r="AQ35" i="1"/>
  <c r="AQ34" i="1"/>
  <c r="AQ33" i="1"/>
  <c r="B16" i="9" l="1"/>
  <c r="B17" i="9"/>
  <c r="B18" i="9"/>
  <c r="B19" i="9"/>
  <c r="B20" i="9"/>
  <c r="B21" i="9"/>
  <c r="B22" i="9"/>
  <c r="B23" i="9"/>
  <c r="B24" i="9"/>
  <c r="B25" i="9"/>
  <c r="B26" i="9"/>
  <c r="B27" i="9"/>
  <c r="B28" i="9"/>
  <c r="B29" i="9"/>
  <c r="B30" i="9"/>
  <c r="B31" i="9"/>
  <c r="B32" i="9"/>
  <c r="B33" i="9"/>
  <c r="B34" i="9"/>
  <c r="B35" i="9"/>
  <c r="B36" i="9"/>
  <c r="B37" i="9"/>
  <c r="B38" i="9"/>
  <c r="B39" i="9"/>
  <c r="B40" i="9"/>
  <c r="B41" i="9"/>
  <c r="B42" i="9"/>
  <c r="B43" i="9"/>
  <c r="B15" i="9"/>
  <c r="B14" i="9"/>
  <c r="B15" i="1"/>
  <c r="B16" i="1"/>
  <c r="B17" i="1"/>
  <c r="B18" i="1"/>
  <c r="B19" i="1"/>
  <c r="B20" i="1"/>
  <c r="B21" i="1"/>
  <c r="B22" i="1"/>
  <c r="B23" i="1"/>
  <c r="B24" i="1"/>
  <c r="B25" i="1"/>
  <c r="B26" i="1"/>
  <c r="B27" i="1"/>
  <c r="B28" i="1"/>
  <c r="B14" i="1"/>
  <c r="H56" i="9"/>
  <c r="C56" i="9"/>
  <c r="AU9" i="9"/>
  <c r="AU9" i="1"/>
  <c r="AU9" i="10"/>
  <c r="G51" i="9" l="1"/>
  <c r="G50" i="9"/>
  <c r="G49" i="9"/>
  <c r="G48" i="9"/>
  <c r="E51" i="9"/>
  <c r="E50" i="9"/>
  <c r="E49" i="9"/>
  <c r="E48" i="9"/>
  <c r="E33" i="1"/>
  <c r="G36" i="1"/>
  <c r="E36" i="1"/>
  <c r="G35" i="1"/>
  <c r="E35" i="1"/>
  <c r="G34" i="1"/>
  <c r="E34" i="1"/>
  <c r="G33" i="1"/>
  <c r="G35" i="10"/>
  <c r="G33" i="10"/>
  <c r="E35" i="10"/>
  <c r="E33" i="10"/>
  <c r="H57" i="9" l="1"/>
  <c r="L52" i="9"/>
  <c r="C57" i="9" s="1"/>
  <c r="P52" i="9"/>
  <c r="C62" i="9" s="1"/>
  <c r="J52" i="9"/>
  <c r="E52" i="9"/>
  <c r="G52" i="9"/>
  <c r="H42" i="1"/>
  <c r="H41" i="1"/>
  <c r="C41" i="1"/>
  <c r="P37" i="1"/>
  <c r="C47" i="1" s="1"/>
  <c r="L37" i="1"/>
  <c r="C42" i="1" s="1"/>
  <c r="J37" i="1"/>
  <c r="G37" i="1"/>
  <c r="E37" i="1"/>
  <c r="M57" i="9" l="1"/>
  <c r="H62" i="9" s="1"/>
  <c r="M62" i="9" s="1"/>
  <c r="M42" i="1"/>
  <c r="H47" i="1" s="1"/>
  <c r="M47" i="1" s="1"/>
  <c r="AU15" i="1"/>
  <c r="H41" i="10" l="1"/>
  <c r="H40" i="10"/>
  <c r="C40" i="10"/>
  <c r="P36" i="10"/>
  <c r="C46" i="10" s="1"/>
  <c r="L36" i="10"/>
  <c r="C41" i="10" s="1"/>
  <c r="M41" i="10" s="1"/>
  <c r="H46" i="10" s="1"/>
  <c r="J36" i="10"/>
  <c r="AU27" i="10"/>
  <c r="AU26" i="10"/>
  <c r="AU25" i="10"/>
  <c r="AU24" i="10"/>
  <c r="AU23" i="10"/>
  <c r="AU22" i="10"/>
  <c r="AU21" i="10"/>
  <c r="AU20" i="10"/>
  <c r="AU19" i="10"/>
  <c r="AU18" i="10"/>
  <c r="E34" i="10" s="1"/>
  <c r="AU17" i="10"/>
  <c r="AU16" i="10"/>
  <c r="AU15" i="10"/>
  <c r="E32" i="10" s="1"/>
  <c r="B15" i="10"/>
  <c r="B16" i="10" s="1"/>
  <c r="B17" i="10" s="1"/>
  <c r="B18" i="10" s="1"/>
  <c r="B19" i="10" s="1"/>
  <c r="B20" i="10" s="1"/>
  <c r="B21" i="10" s="1"/>
  <c r="B22" i="10" s="1"/>
  <c r="B23" i="10" s="1"/>
  <c r="B24" i="10" s="1"/>
  <c r="B25" i="10" s="1"/>
  <c r="B26" i="10" s="1"/>
  <c r="B27" i="10" s="1"/>
  <c r="AU14" i="10"/>
  <c r="X2" i="10"/>
  <c r="AJ12" i="10" s="1"/>
  <c r="AJ13" i="10" s="1"/>
  <c r="M46"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E36" i="10" l="1"/>
  <c r="AW23" i="10"/>
  <c r="AW26" i="10"/>
  <c r="AW16" i="10"/>
  <c r="AW27" i="10"/>
  <c r="AW25" i="10"/>
  <c r="AW17" i="10"/>
  <c r="AW21" i="10"/>
  <c r="AW15" i="10"/>
  <c r="G32" i="10" s="1"/>
  <c r="AW22" i="10"/>
  <c r="AW14" i="10"/>
  <c r="AW20" i="10"/>
  <c r="AW24" i="10"/>
  <c r="AW19" i="10"/>
  <c r="G34" i="10" s="1"/>
  <c r="G36" i="10" l="1"/>
  <c r="AU42" i="9" l="1"/>
  <c r="AU41" i="9"/>
  <c r="AU40" i="9"/>
  <c r="AU39" i="9"/>
  <c r="AU38" i="9"/>
  <c r="AU37" i="9"/>
  <c r="AU36" i="9"/>
  <c r="AU35" i="9"/>
  <c r="AU34" i="9"/>
  <c r="AU33" i="9"/>
  <c r="AU32" i="9"/>
  <c r="AU31" i="9"/>
  <c r="AU43" i="9"/>
  <c r="AU30" i="9"/>
  <c r="AU29" i="9"/>
  <c r="AU28" i="9"/>
  <c r="AU27" i="9"/>
  <c r="AU26" i="9"/>
  <c r="AU25" i="9"/>
  <c r="AU24" i="9"/>
  <c r="AU23" i="9"/>
  <c r="AU22" i="9"/>
  <c r="AU21" i="9"/>
  <c r="AU20" i="9"/>
  <c r="AU19" i="9"/>
  <c r="AU18" i="9"/>
  <c r="AU17" i="9"/>
  <c r="AU16" i="9"/>
  <c r="AU15" i="9"/>
  <c r="AU14" i="9"/>
  <c r="X2" i="9"/>
  <c r="AF12" i="9" s="1"/>
  <c r="AF13" i="9" s="1"/>
  <c r="AU18" i="1"/>
  <c r="AU19" i="1"/>
  <c r="AU20" i="1"/>
  <c r="AU21" i="1"/>
  <c r="AU22" i="1"/>
  <c r="AU23" i="1"/>
  <c r="AU24" i="1"/>
  <c r="AU25" i="1"/>
  <c r="AU26" i="1"/>
  <c r="AU27" i="1"/>
  <c r="AU28"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43" i="9"/>
  <c r="AW18" i="9"/>
  <c r="AW28" i="9" l="1"/>
  <c r="AW34" i="9"/>
  <c r="AW41" i="9"/>
  <c r="AW42" i="9"/>
  <c r="AW37" i="9"/>
  <c r="AW40" i="9"/>
  <c r="AW39" i="9"/>
  <c r="AW33" i="9"/>
  <c r="AW36" i="9"/>
  <c r="AW20" i="9"/>
  <c r="AW38" i="9"/>
  <c r="AW32" i="9"/>
  <c r="AW31" i="9"/>
  <c r="AW19" i="9"/>
  <c r="AW25" i="9"/>
  <c r="AW17" i="9"/>
  <c r="AW29" i="9"/>
  <c r="AW21" i="9"/>
  <c r="AW16" i="9"/>
  <c r="AW30" i="9"/>
  <c r="AW24" i="9"/>
  <c r="AW14" i="9"/>
  <c r="AW26" i="9"/>
  <c r="AW15" i="9"/>
  <c r="AW27" i="9"/>
  <c r="AW23" i="9"/>
  <c r="AW22" i="9"/>
  <c r="X2" i="1" l="1"/>
  <c r="AT11" i="1" l="1"/>
  <c r="AT12" i="1" s="1"/>
  <c r="AT13" i="1" s="1"/>
  <c r="AR11" i="1"/>
  <c r="AR12" i="1" s="1"/>
  <c r="AR13" i="1" s="1"/>
  <c r="AS11" i="1"/>
  <c r="AS12" i="1" s="1"/>
  <c r="AS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5" i="1"/>
  <c r="AW20" i="1"/>
  <c r="AW22" i="1"/>
  <c r="AW23" i="1"/>
  <c r="AW21" i="1"/>
  <c r="AW16" i="1"/>
  <c r="AW14" i="1"/>
  <c r="AW18" i="1"/>
  <c r="AW27" i="1"/>
  <c r="AW19" i="1"/>
  <c r="AW26" i="1"/>
  <c r="AW28" i="1"/>
  <c r="AW17" i="1"/>
  <c r="AW24" i="1"/>
</calcChain>
</file>

<file path=xl/comments1.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AZ6" authorId="1" shapeId="0">
      <text>
        <r>
          <rPr>
            <sz val="16"/>
            <color indexed="81"/>
            <rFont val="MS P ゴシック"/>
            <family val="3"/>
            <charset val="128"/>
          </rPr>
          <t>利用者数は
要介護の人数のみを記入ください。</t>
        </r>
      </text>
    </comment>
    <comment ref="E9" authorId="2" shapeId="0">
      <text>
        <r>
          <rPr>
            <sz val="16"/>
            <color indexed="81"/>
            <rFont val="MS P ゴシック"/>
            <family val="3"/>
            <charset val="128"/>
          </rPr>
          <t xml:space="preserve">勤務形態は、（３）事業所における常勤の従業者が勤務すべき時間数で考えます。
</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 ref="E15" authorId="2" shapeId="0">
      <text>
        <r>
          <rPr>
            <sz val="16"/>
            <color indexed="81"/>
            <rFont val="MS P ゴシック"/>
            <family val="3"/>
            <charset val="128"/>
          </rPr>
          <t>管理者が介護支援専門員と兼務している場合は、職種ごとに行を分けますが、勤務時間帯は切り分けることなく作成してください。</t>
        </r>
      </text>
    </comment>
  </commentList>
</comments>
</file>

<file path=xl/comments2.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AZ6" authorId="1" shapeId="0">
      <text>
        <r>
          <rPr>
            <sz val="16"/>
            <color indexed="81"/>
            <rFont val="MS P ゴシック"/>
            <family val="3"/>
            <charset val="128"/>
          </rPr>
          <t>利用者数は
要介護の人数のみを記入ください。</t>
        </r>
      </text>
    </comment>
    <comment ref="C9" authorId="2" shapeId="0">
      <text>
        <r>
          <rPr>
            <sz val="16"/>
            <color indexed="81"/>
            <rFont val="MS P ゴシック"/>
            <family val="3"/>
            <charset val="128"/>
          </rPr>
          <t>管理者が介護支援専門員と兼務している場合は、職種ごとに行を分けますが、勤務時間帯は切り分けることなく作成してください。</t>
        </r>
      </text>
    </comment>
    <comment ref="E9"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茨木市</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AZ6" authorId="1" shapeId="0">
      <text>
        <r>
          <rPr>
            <sz val="16"/>
            <color indexed="81"/>
            <rFont val="MS P ゴシック"/>
            <family val="3"/>
            <charset val="128"/>
          </rPr>
          <t>利用者数は
要介護の人数のみを記入ください。</t>
        </r>
      </text>
    </comment>
    <comment ref="C9" authorId="2" shapeId="0">
      <text>
        <r>
          <rPr>
            <sz val="16"/>
            <color indexed="81"/>
            <rFont val="MS P ゴシック"/>
            <family val="3"/>
            <charset val="128"/>
          </rPr>
          <t>管理者が介護支援専門員と兼務している場合は、職種ごとに行を分けますが、勤務時間帯は切り分けることなく作成してください。</t>
        </r>
      </text>
    </comment>
    <comment ref="E9" authorId="2"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4.xml><?xml version="1.0" encoding="utf-8"?>
<comments xmlns="http://schemas.openxmlformats.org/spreadsheetml/2006/main">
  <authors>
    <author>三重野恵子</author>
  </authors>
  <commentList>
    <comment ref="C17" authorId="0" shapeId="0">
      <text>
        <r>
          <rPr>
            <sz val="11"/>
            <color indexed="81"/>
            <rFont val="MS P ゴシック"/>
            <family val="3"/>
            <charset val="128"/>
          </rPr>
          <t>令和３年３月３１日時点で、主任介護支援専門員でない者が管理者である居宅介護支援事業所については、当該管理者が管理者である限り、管理者を主任介護支援専門員とする要件の適用を
令和９年３月３１日まで猶予中</t>
        </r>
      </text>
    </comment>
    <comment ref="C18" authorId="0" shapeId="0">
      <text>
        <r>
          <rPr>
            <sz val="12"/>
            <color indexed="81"/>
            <rFont val="MS P ゴシック"/>
            <family val="3"/>
            <charset val="128"/>
          </rPr>
          <t>本人の死亡、長期療養など健康上の問題の発生や
急な退職や転居などで、主任介護支援専門員の資格を持っていない者が１年間のみ管理者として勤務できる。
（その間主任資格を持っている方を見つける事）</t>
        </r>
      </text>
    </comment>
  </commentList>
</comments>
</file>

<file path=xl/sharedStrings.xml><?xml version="1.0" encoding="utf-8"?>
<sst xmlns="http://schemas.openxmlformats.org/spreadsheetml/2006/main" count="448" uniqueCount="160">
  <si>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</si>
  <si>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</si>
  <si>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</si>
  <si>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</si>
  <si>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</si>
  <si>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</si>
  <si>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</si>
  <si>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</si>
  <si>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</si>
  <si>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</si>
  <si>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</si>
  <si>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</si>
  <si>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</si>
  <si>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</si>
  <si>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</si>
  <si>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</si>
  <si>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</si>
  <si>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</si>
  <si>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</si>
  <si>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</si>
  <si>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</si>
  <si>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</si>
  <si>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</si>
  <si>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</si>
  <si>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</si>
  <si>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</si>
  <si>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</si>
  <si>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</si>
  <si>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</si>
  <si>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</si>
  <si>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</si>
  <si>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</si>
  <si>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</si>
  <si>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</si>
  <si>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</si>
  <si>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</si>
  <si>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</si>
  <si>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</si>
  <si>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</si>
  <si>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</si>
  <si>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</si>
  <si>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</si>
  <si>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</si>
  <si>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</si>
  <si>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</si>
  <si>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</si>
  <si>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</si>
  <si>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</si>
  <si>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</si>
  <si>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</si>
  <si>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</si>
  <si>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</si>
  <si>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</si>
  <si>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</si>
  <si>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</si>
  <si>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</si>
  <si>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</si>
  <si>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</si>
  <si>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</si>
  <si>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</si>
  <si>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</si>
  <si>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</si>
  <si>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</si>
  <si>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</si>
  <si>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</si>
  <si>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</si>
  <si>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</si>
  <si>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</si>
  <si>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</si>
  <si>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</si>
  <si>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</si>
  <si>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</si>
  <si>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</si>
  <si>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</si>
  <si>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</si>
  <si>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</si>
  <si>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</si>
  <si>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</si>
  <si>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</si>
  <si>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</si>
  <si>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</si>
  <si>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</si>
  <si>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</si>
  <si>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</si>
  <si>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</si>
  <si>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</si>
  <si>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</si>
  <si>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</si>
  <si>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</si>
  <si>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</si>
  <si>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</si>
  <si>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</si>
  <si>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</si>
  <si>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</si>
  <si>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</si>
  <si>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</si>
  <si>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</si>
  <si>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</si>
  <si>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</si>
  <si>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</si>
  <si>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</si>
  <si>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</si>
  <si>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</si>
  <si>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</si>
  <si>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</si>
  <si>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</si>
  <si>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</si>
  <si>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</si>
  <si>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</si>
  <si>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</si>
  <si>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</si>
  <si>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</si>
  <si>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</si>
  <si>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</si>
  <si>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</si>
  <si>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</si>
  <si>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</si>
  <si>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</si>
  <si>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</si>
  <si>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</si>
  <si>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</si>
  <si>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</si>
  <si>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</si>
  <si>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</si>
  <si>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</si>
  <si>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</si>
  <si>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</si>
  <si>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</si>
  <si>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</si>
  <si>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</si>
  <si>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</si>
  <si>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</si>
  <si>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</si>
  <si>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</si>
  <si>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</si>
  <si>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</si>
  <si>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</si>
  <si>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</si>
  <si>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</si>
  <si>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</si>
  <si>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</si>
  <si>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介護支援専門員（期間限定）</t>
    <rPh sb="0" eb="2">
      <t>カイゴ</t>
    </rPh>
    <rPh sb="2" eb="4">
      <t>シエン</t>
    </rPh>
    <rPh sb="4" eb="7">
      <t>センモンイン</t>
    </rPh>
    <rPh sb="8" eb="10">
      <t>キカン</t>
    </rPh>
    <rPh sb="10" eb="12">
      <t>ゲンテイ</t>
    </rPh>
    <phoneticPr fontId="1"/>
  </si>
  <si>
    <t>介護支援専門員（猶予期間中）</t>
    <rPh sb="0" eb="2">
      <t>カイゴ</t>
    </rPh>
    <rPh sb="2" eb="4">
      <t>シエン</t>
    </rPh>
    <rPh sb="4" eb="7">
      <t>センモンイン</t>
    </rPh>
    <rPh sb="8" eb="10">
      <t>ユウヨ</t>
    </rPh>
    <rPh sb="10" eb="12">
      <t>キカン</t>
    </rPh>
    <rPh sb="12" eb="13">
      <t>チュウ</t>
    </rPh>
    <phoneticPr fontId="1"/>
  </si>
  <si>
    <t>事務職員</t>
    <rPh sb="0" eb="2">
      <t>ジム</t>
    </rPh>
    <rPh sb="2" eb="4">
      <t>ショクイン</t>
    </rPh>
    <phoneticPr fontId="1"/>
  </si>
  <si>
    <t>（参考様式1-1）</t>
    <rPh sb="1" eb="3">
      <t>サンコウ</t>
    </rPh>
    <rPh sb="3" eb="5">
      <t>ヨウシキ</t>
    </rPh>
    <phoneticPr fontId="2"/>
  </si>
  <si>
    <t>利用者数（新規の場合は推定数）</t>
    <phoneticPr fontId="1"/>
  </si>
  <si>
    <t>利用者数（新規の場合は推定数）</t>
    <phoneticPr fontId="1"/>
  </si>
  <si>
    <t xml:space="preserve"> 利用者数（新規の場合は推定数）</t>
    <phoneticPr fontId="1"/>
  </si>
  <si>
    <t>始業時刻</t>
    <rPh sb="0" eb="2">
      <t>シギョウ</t>
    </rPh>
    <rPh sb="2" eb="4">
      <t>ジコク</t>
    </rPh>
    <phoneticPr fontId="1"/>
  </si>
  <si>
    <t>終業時刻</t>
    <rPh sb="0" eb="2">
      <t>シュウギョウ</t>
    </rPh>
    <rPh sb="2" eb="4">
      <t>ジコク</t>
    </rPh>
    <phoneticPr fontId="1"/>
  </si>
  <si>
    <t>うち休憩時間</t>
    <rPh sb="2" eb="4">
      <t>キュウケイ</t>
    </rPh>
    <rPh sb="4" eb="6">
      <t>ジカン</t>
    </rPh>
    <phoneticPr fontId="1"/>
  </si>
  <si>
    <t>勤務時間</t>
    <rPh sb="0" eb="2">
      <t>キンム</t>
    </rPh>
    <rPh sb="2" eb="4">
      <t>ジカン</t>
    </rPh>
    <phoneticPr fontId="1"/>
  </si>
  <si>
    <t>～</t>
    <phoneticPr fontId="1"/>
  </si>
  <si>
    <t>（</t>
    <phoneticPr fontId="1"/>
  </si>
  <si>
    <t>※24時間表記　休憩時間1時間は「1:00」</t>
    <phoneticPr fontId="1"/>
  </si>
  <si>
    <t>休憩時間45分は「00:45」と入力してください。</t>
    <phoneticPr fontId="1"/>
  </si>
  <si>
    <t>B</t>
  </si>
  <si>
    <t>厚労　太郎</t>
    <phoneticPr fontId="1"/>
  </si>
  <si>
    <t>管理者</t>
    <rPh sb="0" eb="3">
      <t>カンリシャ</t>
    </rPh>
    <phoneticPr fontId="1"/>
  </si>
  <si>
    <t>介護支援専門員</t>
    <rPh sb="0" eb="2">
      <t>カイゴ</t>
    </rPh>
    <rPh sb="2" eb="4">
      <t>シエン</t>
    </rPh>
    <rPh sb="4" eb="7">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</si>
</sst>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h:mm;@"/>
  </numFmts>
  <fonts count="2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indexed="81"/>
      <name val="MS P ゴシック"/>
      <family val="3"/>
      <charset val="128"/>
    </font>
    <font>
      <sz val="12"/>
      <color indexed="81"/>
      <name val="MS P ゴシック"/>
      <family val="3"/>
      <charset val="128"/>
    </font>
    <font>
      <sz val="18"/>
      <color indexed="81"/>
      <name val="MS P ゴシック"/>
      <family val="3"/>
      <charset val="128"/>
    </font>
    <font>
      <sz val="18"/>
      <name val="HGSｺﾞｼｯｸM"/>
      <family val="3"/>
      <charset val="128"/>
    </font>
    <font>
      <sz val="16"/>
      <color theme="1"/>
      <name val="游ゴシック"/>
      <family val="3"/>
      <charset val="128"/>
      <scheme val="minor"/>
    </font>
    <font>
      <sz val="16"/>
      <color theme="1"/>
      <name val="HGSｺﾞｼｯｸM"/>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9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ck">
        <color rgb="FFFF0000"/>
      </left>
      <right style="medium">
        <color indexed="64"/>
      </right>
      <top style="thick">
        <color rgb="FFFF0000"/>
      </top>
      <bottom style="thin">
        <color indexed="64"/>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4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Border="1">
      <alignment vertical="center"/>
    </xf>
    <xf numFmtId="0" fontId="7" fillId="0" borderId="37" xfId="0" applyFont="1" applyBorder="1">
      <alignment vertical="center"/>
    </xf>
    <xf numFmtId="0" fontId="7" fillId="0" borderId="53"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wrapText="1"/>
    </xf>
    <xf numFmtId="0" fontId="15" fillId="3" borderId="0" xfId="0" applyFont="1" applyFill="1" applyAlignment="1">
      <alignment horizontal="right" vertical="center"/>
    </xf>
    <xf numFmtId="0" fontId="25" fillId="3" borderId="0" xfId="0" applyFont="1" applyFill="1" applyAlignment="1">
      <alignment horizontal="center" vertical="center"/>
    </xf>
    <xf numFmtId="0" fontId="24" fillId="3" borderId="0" xfId="0" applyFont="1" applyFill="1" applyAlignment="1">
      <alignment horizontal="right" vertical="center"/>
    </xf>
    <xf numFmtId="0" fontId="24" fillId="3" borderId="0" xfId="0" applyFont="1" applyFill="1" applyAlignment="1">
      <alignment horizontal="left" vertical="center"/>
    </xf>
    <xf numFmtId="0" fontId="18" fillId="3" borderId="0" xfId="0" applyFont="1" applyFill="1">
      <alignment vertical="center"/>
    </xf>
    <xf numFmtId="0" fontId="15" fillId="0" borderId="32"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33" xfId="0" applyFont="1" applyBorder="1" applyAlignment="1">
      <alignment horizontal="center" vertical="center" wrapText="1"/>
    </xf>
    <xf numFmtId="0" fontId="7" fillId="0" borderId="61" xfId="0" applyFont="1" applyBorder="1">
      <alignment vertical="center"/>
    </xf>
    <xf numFmtId="181" fontId="7" fillId="4" borderId="64" xfId="0" applyNumberFormat="1" applyFont="1" applyFill="1" applyBorder="1" applyAlignment="1" applyProtection="1">
      <alignment horizontal="center" vertical="center" shrinkToFit="1"/>
      <protection locked="0"/>
    </xf>
    <xf numFmtId="181" fontId="7" fillId="4" borderId="65" xfId="0" applyNumberFormat="1" applyFont="1" applyFill="1" applyBorder="1" applyAlignment="1" applyProtection="1">
      <alignment horizontal="center" vertical="center" shrinkToFit="1"/>
      <protection locked="0"/>
    </xf>
    <xf numFmtId="181" fontId="7" fillId="4" borderId="66" xfId="0" applyNumberFormat="1" applyFont="1" applyFill="1" applyBorder="1" applyAlignment="1" applyProtection="1">
      <alignment horizontal="center" vertical="center" shrinkToFit="1"/>
      <protection locked="0"/>
    </xf>
    <xf numFmtId="0" fontId="7" fillId="0" borderId="67" xfId="0" applyFont="1" applyBorder="1">
      <alignment vertical="center"/>
    </xf>
    <xf numFmtId="181" fontId="7" fillId="4" borderId="73" xfId="0" applyNumberFormat="1" applyFont="1" applyFill="1" applyBorder="1" applyAlignment="1" applyProtection="1">
      <alignment horizontal="center" vertical="center" shrinkToFit="1"/>
      <protection locked="0"/>
    </xf>
    <xf numFmtId="181" fontId="7" fillId="4" borderId="74" xfId="0" applyNumberFormat="1" applyFont="1" applyFill="1" applyBorder="1" applyAlignment="1" applyProtection="1">
      <alignment horizontal="center" vertical="center" shrinkToFit="1"/>
      <protection locked="0"/>
    </xf>
    <xf numFmtId="181" fontId="7" fillId="4" borderId="75" xfId="0" applyNumberFormat="1" applyFont="1" applyFill="1" applyBorder="1" applyAlignment="1" applyProtection="1">
      <alignment horizontal="center" vertical="center" shrinkToFit="1"/>
      <protection locked="0"/>
    </xf>
    <xf numFmtId="0" fontId="7" fillId="0" borderId="77" xfId="0" applyFont="1" applyBorder="1">
      <alignment vertical="center"/>
    </xf>
    <xf numFmtId="181" fontId="7" fillId="4" borderId="83" xfId="0" applyNumberFormat="1" applyFont="1" applyFill="1" applyBorder="1" applyAlignment="1" applyProtection="1">
      <alignment horizontal="center" vertical="center" shrinkToFit="1"/>
      <protection locked="0"/>
    </xf>
    <xf numFmtId="181" fontId="7" fillId="4" borderId="84" xfId="0" applyNumberFormat="1" applyFont="1" applyFill="1" applyBorder="1" applyAlignment="1" applyProtection="1">
      <alignment horizontal="center" vertical="center" shrinkToFit="1"/>
      <protection locked="0"/>
    </xf>
    <xf numFmtId="181" fontId="7" fillId="4" borderId="85" xfId="0" applyNumberFormat="1" applyFont="1" applyFill="1" applyBorder="1" applyAlignment="1" applyProtection="1">
      <alignment horizontal="center" vertical="center" shrinkToFit="1"/>
      <protection locked="0"/>
    </xf>
    <xf numFmtId="0" fontId="23" fillId="0" borderId="0" xfId="0" applyFont="1" applyFill="1" applyBorder="1">
      <alignment vertical="center"/>
    </xf>
    <xf numFmtId="0" fontId="4" fillId="0" borderId="0" xfId="0" applyFont="1" applyFill="1" applyBorder="1">
      <alignment vertical="center"/>
    </xf>
    <xf numFmtId="0" fontId="4" fillId="3" borderId="0" xfId="0" applyFont="1" applyFill="1" applyAlignment="1">
      <alignment horizontal="left" vertical="center"/>
    </xf>
    <xf numFmtId="20" fontId="7" fillId="4" borderId="10" xfId="0" applyNumberFormat="1" applyFont="1" applyFill="1" applyBorder="1" applyAlignment="1" applyProtection="1">
      <alignment horizontal="center" vertical="center"/>
      <protection locked="0"/>
    </xf>
    <xf numFmtId="20" fontId="25" fillId="4" borderId="10" xfId="0" applyNumberFormat="1" applyFont="1" applyFill="1" applyBorder="1" applyAlignment="1" applyProtection="1">
      <alignment horizontal="center" vertical="center"/>
      <protection locked="0"/>
    </xf>
    <xf numFmtId="182" fontId="24" fillId="4" borderId="0" xfId="0" applyNumberFormat="1" applyFont="1" applyFill="1" applyAlignment="1" applyProtection="1">
      <alignment horizontal="center" vertical="center"/>
      <protection locked="0"/>
    </xf>
    <xf numFmtId="0" fontId="25" fillId="3" borderId="10"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0" xfId="0" applyFont="1" applyFill="1" applyAlignment="1">
      <alignment horizontal="center" vertical="center"/>
    </xf>
    <xf numFmtId="0" fontId="7"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5" borderId="13" xfId="0"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protection locked="0"/>
    </xf>
    <xf numFmtId="0" fontId="15" fillId="0" borderId="0" xfId="0" applyFont="1" applyAlignment="1">
      <alignment horizontal="center" vertical="center"/>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176" fontId="15" fillId="0" borderId="87" xfId="0" applyNumberFormat="1" applyFont="1" applyBorder="1" applyAlignment="1">
      <alignment horizontal="center" vertical="center"/>
    </xf>
    <xf numFmtId="176" fontId="15" fillId="0" borderId="88" xfId="0" applyNumberFormat="1" applyFont="1" applyBorder="1" applyAlignment="1">
      <alignment horizontal="center" vertical="center"/>
    </xf>
    <xf numFmtId="176" fontId="15" fillId="0" borderId="89"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2" borderId="46"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lignment horizontal="center" vertical="center" wrapText="1"/>
    </xf>
    <xf numFmtId="181" fontId="8" fillId="3" borderId="56" xfId="0" applyNumberFormat="1" applyFont="1" applyFill="1" applyBorder="1" applyAlignment="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62"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0" fontId="7" fillId="2" borderId="62"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wrapText="1"/>
      <protection locked="0"/>
    </xf>
    <xf numFmtId="0" fontId="7" fillId="2" borderId="58"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181" fontId="8" fillId="3" borderId="62" xfId="0" applyNumberFormat="1" applyFont="1" applyFill="1" applyBorder="1" applyAlignment="1">
      <alignment horizontal="center" vertical="center" wrapText="1"/>
    </xf>
    <xf numFmtId="181" fontId="8" fillId="3" borderId="63" xfId="0" applyNumberFormat="1" applyFont="1" applyFill="1" applyBorder="1" applyAlignment="1">
      <alignment horizontal="center" vertical="center" wrapText="1"/>
    </xf>
    <xf numFmtId="181" fontId="8" fillId="3" borderId="62" xfId="1" applyNumberFormat="1" applyFont="1" applyFill="1" applyBorder="1" applyAlignment="1" applyProtection="1">
      <alignment horizontal="center" vertical="center" wrapText="1"/>
    </xf>
    <xf numFmtId="181" fontId="8" fillId="3" borderId="63" xfId="1" applyNumberFormat="1" applyFont="1" applyFill="1" applyBorder="1" applyAlignment="1" applyProtection="1">
      <alignment horizontal="center" vertical="center" wrapText="1"/>
    </xf>
    <xf numFmtId="0" fontId="7" fillId="4" borderId="68" xfId="0" applyFont="1" applyFill="1" applyBorder="1" applyAlignment="1" applyProtection="1">
      <alignment horizontal="left" vertical="center" wrapText="1"/>
      <protection locked="0"/>
    </xf>
    <xf numFmtId="0" fontId="7" fillId="4" borderId="71" xfId="0" applyFont="1" applyFill="1" applyBorder="1" applyAlignment="1" applyProtection="1">
      <alignment horizontal="left" vertical="center" wrapText="1"/>
      <protection locked="0"/>
    </xf>
    <xf numFmtId="0" fontId="7" fillId="4" borderId="76" xfId="0" applyFont="1" applyFill="1" applyBorder="1" applyAlignment="1" applyProtection="1">
      <alignment horizontal="left" vertical="center" wrapText="1"/>
      <protection locked="0"/>
    </xf>
    <xf numFmtId="0" fontId="7" fillId="2" borderId="78"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80" xfId="0" applyFont="1" applyFill="1" applyBorder="1" applyAlignment="1" applyProtection="1">
      <alignment horizontal="center" vertical="center" wrapText="1"/>
      <protection locked="0"/>
    </xf>
    <xf numFmtId="0" fontId="7" fillId="2" borderId="79" xfId="0" applyFont="1" applyFill="1" applyBorder="1" applyAlignment="1" applyProtection="1">
      <alignment horizontal="center" vertical="center" wrapText="1"/>
      <protection locked="0"/>
    </xf>
    <xf numFmtId="0" fontId="7" fillId="2" borderId="80"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center" vertical="center" shrinkToFit="1"/>
      <protection locked="0"/>
    </xf>
    <xf numFmtId="0" fontId="7" fillId="4" borderId="80"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181" fontId="8" fillId="3" borderId="78" xfId="0" applyNumberFormat="1" applyFont="1" applyFill="1" applyBorder="1" applyAlignment="1">
      <alignment horizontal="center" vertical="center" wrapText="1"/>
    </xf>
    <xf numFmtId="181" fontId="8" fillId="3" borderId="82" xfId="0" applyNumberFormat="1" applyFont="1" applyFill="1" applyBorder="1" applyAlignment="1">
      <alignment horizontal="center" vertical="center" wrapText="1"/>
    </xf>
    <xf numFmtId="181" fontId="8" fillId="3" borderId="78" xfId="1" applyNumberFormat="1" applyFont="1" applyFill="1" applyBorder="1" applyAlignment="1" applyProtection="1">
      <alignment horizontal="center" vertical="center" wrapText="1"/>
    </xf>
    <xf numFmtId="181" fontId="8" fillId="3" borderId="82" xfId="1" applyNumberFormat="1" applyFont="1" applyFill="1" applyBorder="1" applyAlignment="1" applyProtection="1">
      <alignment horizontal="center" vertical="center" wrapText="1"/>
    </xf>
    <xf numFmtId="0" fontId="7" fillId="4" borderId="78"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6" xfId="0" applyFont="1" applyFill="1" applyBorder="1" applyAlignment="1" applyProtection="1">
      <alignment horizontal="left" vertical="center" wrapText="1"/>
      <protection locked="0"/>
    </xf>
    <xf numFmtId="0" fontId="7" fillId="2" borderId="68"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wrapText="1"/>
      <protection locked="0"/>
    </xf>
    <xf numFmtId="0" fontId="7" fillId="2" borderId="69" xfId="0" applyFont="1" applyFill="1" applyBorder="1" applyAlignment="1" applyProtection="1">
      <alignment horizontal="center" vertical="center" wrapText="1"/>
      <protection locked="0"/>
    </xf>
    <xf numFmtId="0" fontId="7" fillId="2" borderId="7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4" borderId="70" xfId="0" applyFont="1" applyFill="1" applyBorder="1" applyAlignment="1" applyProtection="1">
      <alignment horizontal="center" vertical="center" wrapText="1"/>
      <protection locked="0"/>
    </xf>
    <xf numFmtId="0" fontId="7" fillId="4" borderId="71" xfId="0" applyFont="1" applyFill="1" applyBorder="1" applyAlignment="1" applyProtection="1">
      <alignment horizontal="center" vertical="center" wrapText="1"/>
      <protection locked="0"/>
    </xf>
    <xf numFmtId="0" fontId="7" fillId="4" borderId="72" xfId="0" applyFont="1" applyFill="1" applyBorder="1" applyAlignment="1" applyProtection="1">
      <alignment horizontal="center" vertical="center" wrapText="1"/>
      <protection locked="0"/>
    </xf>
    <xf numFmtId="181" fontId="8" fillId="3" borderId="68" xfId="0" applyNumberFormat="1" applyFont="1" applyFill="1" applyBorder="1" applyAlignment="1">
      <alignment horizontal="center" vertical="center" wrapText="1"/>
    </xf>
    <xf numFmtId="181" fontId="8" fillId="3" borderId="72" xfId="0" applyNumberFormat="1" applyFont="1" applyFill="1" applyBorder="1" applyAlignment="1">
      <alignment horizontal="center" vertical="center" wrapText="1"/>
    </xf>
    <xf numFmtId="181" fontId="8" fillId="3" borderId="68" xfId="1" applyNumberFormat="1" applyFont="1" applyFill="1" applyBorder="1" applyAlignment="1" applyProtection="1">
      <alignment horizontal="center" vertical="center" wrapText="1"/>
    </xf>
    <xf numFmtId="181" fontId="8" fillId="3" borderId="72"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7" fillId="4" borderId="13" xfId="0" applyFont="1" applyFill="1" applyBorder="1" applyAlignment="1">
      <alignment horizontal="center" vertical="center"/>
    </xf>
    <xf numFmtId="0" fontId="7" fillId="4" borderId="12"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2"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6" xfId="0" applyFont="1" applyBorder="1" applyAlignment="1">
      <alignment horizontal="center" vertical="center" wrapText="1"/>
    </xf>
    <xf numFmtId="181" fontId="8" fillId="3" borderId="44" xfId="0" applyNumberFormat="1" applyFont="1" applyFill="1" applyBorder="1" applyAlignment="1">
      <alignment horizontal="center" vertical="center" wrapText="1"/>
    </xf>
    <xf numFmtId="181" fontId="8" fillId="3" borderId="47" xfId="0" applyNumberFormat="1" applyFont="1" applyFill="1" applyBorder="1" applyAlignment="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shrinkToFit="1"/>
      <protection locked="0"/>
    </xf>
    <xf numFmtId="0" fontId="7" fillId="2" borderId="22"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7" fillId="2" borderId="44"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left" vertical="center" wrapText="1" shrinkToFit="1"/>
      <protection locked="0"/>
    </xf>
    <xf numFmtId="0" fontId="7" fillId="2" borderId="51" xfId="0" applyFont="1" applyFill="1" applyBorder="1" applyAlignment="1" applyProtection="1">
      <alignment horizontal="left" vertical="center" wrapText="1" shrinkToFit="1"/>
      <protection locked="0"/>
    </xf>
    <xf numFmtId="0" fontId="7" fillId="2" borderId="45" xfId="0" applyFont="1" applyFill="1" applyBorder="1" applyAlignment="1" applyProtection="1">
      <alignment horizontal="left" vertical="center" wrapText="1"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7" fillId="2" borderId="12" xfId="0" applyFont="1" applyFill="1" applyBorder="1" applyAlignment="1" applyProtection="1">
      <alignment horizontal="left" vertical="center" wrapText="1" shrinkToFit="1"/>
      <protection locked="0"/>
    </xf>
    <xf numFmtId="0" fontId="4" fillId="0" borderId="0" xfId="0" applyFont="1" applyAlignment="1">
      <alignment horizontal="center" vertical="center"/>
    </xf>
    <xf numFmtId="0" fontId="7" fillId="0" borderId="0" xfId="0" applyFont="1" applyAlignment="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23" fillId="0" borderId="0" xfId="0" applyFont="1" applyFill="1" applyBorder="1" applyAlignment="1">
      <alignment horizontal="center" vertical="center" shrinkToFit="1"/>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73025</xdr:colOff>
      <xdr:row>1</xdr:row>
      <xdr:rowOff>231775</xdr:rowOff>
    </xdr:from>
    <xdr:to>
      <xdr:col>33</xdr:col>
      <xdr:colOff>244475</xdr:colOff>
      <xdr:row>5</xdr:row>
      <xdr:rowOff>79375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201525" y="485775"/>
          <a:ext cx="2314575" cy="863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election activeCell="F1" sqref="F1"/>
    </sheetView>
  </sheetViews>
  <sheetFormatPr defaultColWidth="9" defaultRowHeight="18.75"/>
  <cols>
    <col min="1" max="2" width="9" style="9"/>
    <col min="3" max="3" width="44.25" style="9" customWidth="1"/>
    <col min="4" max="16384" width="9" style="9"/>
  </cols>
  <sheetData>
    <row r="1" spans="1:10">
      <c r="A1" s="9" t="s">
        <v>55</v>
      </c>
    </row>
    <row r="2" spans="1:10" s="10" customFormat="1" ht="20.25" customHeight="1">
      <c r="A2" s="11" t="s">
        <v>114</v>
      </c>
      <c r="B2" s="11"/>
      <c r="C2" s="12"/>
    </row>
    <row r="3" spans="1:10" s="10" customFormat="1" ht="20.25" customHeight="1">
      <c r="A3" s="12"/>
      <c r="B3" s="12"/>
      <c r="C3" s="12"/>
    </row>
    <row r="4" spans="1:10" s="10" customFormat="1" ht="20.25" customHeight="1">
      <c r="A4" s="24"/>
      <c r="B4" s="12" t="s">
        <v>84</v>
      </c>
      <c r="C4" s="12"/>
      <c r="E4" s="145" t="s">
        <v>86</v>
      </c>
      <c r="F4" s="145"/>
      <c r="G4" s="145"/>
      <c r="H4" s="145"/>
      <c r="I4" s="145"/>
      <c r="J4" s="145"/>
    </row>
    <row r="5" spans="1:10" s="10" customFormat="1" ht="20.25" customHeight="1">
      <c r="A5" s="25"/>
      <c r="B5" s="12" t="s">
        <v>85</v>
      </c>
      <c r="C5" s="12"/>
      <c r="E5" s="145"/>
      <c r="F5" s="145"/>
      <c r="G5" s="145"/>
      <c r="H5" s="145"/>
      <c r="I5" s="145"/>
      <c r="J5" s="145"/>
    </row>
    <row r="6" spans="1:10" s="10" customFormat="1" ht="20.25" customHeight="1">
      <c r="A6" s="23" t="s">
        <v>82</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94</v>
      </c>
      <c r="B10" s="12"/>
      <c r="C10" s="12"/>
    </row>
    <row r="11" spans="1:10" s="10" customFormat="1" ht="20.25" customHeight="1">
      <c r="A11" s="12"/>
      <c r="B11" s="12"/>
      <c r="C11" s="12"/>
    </row>
    <row r="12" spans="1:10" s="10" customFormat="1" ht="20.25" customHeight="1">
      <c r="A12" s="12" t="s">
        <v>117</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127</v>
      </c>
      <c r="B16" s="12"/>
      <c r="C16" s="12"/>
    </row>
    <row r="17" spans="1:3" s="10" customFormat="1" ht="20.25" customHeight="1">
      <c r="A17" s="12"/>
      <c r="B17" s="12"/>
      <c r="C17" s="12"/>
    </row>
    <row r="18" spans="1:3" s="10" customFormat="1" ht="20.25" customHeight="1">
      <c r="A18" s="12" t="s">
        <v>128</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109</v>
      </c>
    </row>
    <row r="24" spans="1:3" s="10" customFormat="1" ht="20.25" customHeight="1">
      <c r="A24" s="12"/>
      <c r="B24" s="13">
        <v>3</v>
      </c>
      <c r="C24" s="14" t="s">
        <v>110</v>
      </c>
    </row>
    <row r="25" spans="1:3" s="10" customFormat="1" ht="20.25" customHeight="1">
      <c r="A25" s="12"/>
      <c r="B25" s="12"/>
      <c r="C25" s="12"/>
    </row>
    <row r="26" spans="1:3" s="10" customFormat="1" ht="20.25" customHeight="1">
      <c r="A26" s="12" t="s">
        <v>129</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68</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81</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130</v>
      </c>
      <c r="B40" s="12"/>
      <c r="C40" s="12"/>
    </row>
    <row r="41" spans="1:55" s="10" customFormat="1" ht="20.25" customHeight="1">
      <c r="A41" s="12" t="s">
        <v>54</v>
      </c>
      <c r="B41" s="12"/>
      <c r="C41" s="12"/>
    </row>
    <row r="42" spans="1:55" s="10" customFormat="1" ht="20.25" customHeight="1">
      <c r="A42" s="20" t="s">
        <v>95</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131</v>
      </c>
      <c r="B44" s="12"/>
    </row>
    <row r="45" spans="1:55" s="10" customFormat="1" ht="20.25" customHeight="1"/>
    <row r="46" spans="1:55" s="10" customFormat="1" ht="20.25" customHeight="1">
      <c r="A46" s="12" t="s">
        <v>132</v>
      </c>
      <c r="B46" s="12"/>
      <c r="C46" s="12"/>
    </row>
    <row r="47" spans="1:55" s="10" customFormat="1" ht="20.25" customHeight="1">
      <c r="A47" s="12" t="s">
        <v>96</v>
      </c>
      <c r="B47" s="12"/>
      <c r="C47" s="12"/>
    </row>
    <row r="48" spans="1:55" s="10" customFormat="1" ht="20.25" customHeight="1"/>
    <row r="49" spans="1:55" s="10" customFormat="1" ht="20.25" customHeight="1">
      <c r="A49" s="12" t="s">
        <v>133</v>
      </c>
      <c r="B49" s="12"/>
      <c r="C49" s="12"/>
    </row>
    <row r="50" spans="1:55" s="10" customFormat="1" ht="20.25" customHeight="1">
      <c r="A50" s="12" t="s">
        <v>97</v>
      </c>
      <c r="B50" s="12"/>
      <c r="C50" s="12"/>
    </row>
    <row r="51" spans="1:55" s="10" customFormat="1" ht="20.25" customHeight="1">
      <c r="A51" s="12"/>
      <c r="B51" s="12"/>
      <c r="C51" s="12"/>
    </row>
    <row r="52" spans="1:55" s="10" customFormat="1" ht="20.25" customHeight="1">
      <c r="A52" s="12" t="s">
        <v>134</v>
      </c>
      <c r="B52" s="12"/>
      <c r="C52" s="12"/>
    </row>
    <row r="53" spans="1:55" s="10" customFormat="1" ht="20.25" customHeight="1">
      <c r="A53" s="12"/>
      <c r="B53" s="12"/>
      <c r="C53" s="12"/>
    </row>
    <row r="54" spans="1:55" s="10" customFormat="1" ht="20.25" customHeight="1">
      <c r="A54" s="10" t="s">
        <v>135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76</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104</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136</v>
      </c>
      <c r="C58" s="22"/>
      <c r="D58" s="15"/>
      <c r="E58" s="15"/>
    </row>
    <row r="59" spans="1:55" s="10" customFormat="1" ht="20.25" customHeight="1">
      <c r="A59" s="63" t="s">
        <v>100</v>
      </c>
      <c r="B59" s="22"/>
      <c r="C59" s="22"/>
      <c r="D59" s="12"/>
      <c r="E59" s="12"/>
    </row>
    <row r="60" spans="1:55" s="10" customFormat="1" ht="20.25" customHeight="1">
      <c r="A60" s="62" t="s">
        <v>101</v>
      </c>
      <c r="B60" s="22"/>
      <c r="C60" s="22"/>
      <c r="D60" s="12"/>
      <c r="E60" s="12"/>
    </row>
    <row r="61" spans="1:55" s="10" customFormat="1" ht="20.25" customHeight="1">
      <c r="A61" s="63" t="s">
        <v>102</v>
      </c>
      <c r="B61" s="22"/>
      <c r="C61" s="22"/>
      <c r="D61" s="12"/>
      <c r="E61" s="12"/>
    </row>
    <row r="62" spans="1:55" s="10" customFormat="1" ht="20.25" customHeight="1">
      <c r="A62" s="62" t="s">
        <v>103</v>
      </c>
      <c r="B62" s="22"/>
      <c r="C62" s="22"/>
      <c r="D62" s="12"/>
      <c r="E62" s="12"/>
    </row>
    <row r="63" spans="1:55" s="10" customFormat="1" ht="20.25" customHeight="1">
      <c r="A63" s="63" t="s">
        <v>137</v>
      </c>
      <c r="B63" s="22"/>
      <c r="C63" s="22"/>
      <c r="D63" s="12"/>
      <c r="E63" s="12"/>
    </row>
    <row r="64" spans="1:55" s="10" customFormat="1" ht="20.25" customHeight="1">
      <c r="A64" s="63" t="s">
        <v>138</v>
      </c>
      <c r="B64" s="22"/>
      <c r="C64" s="22"/>
      <c r="D64" s="12"/>
      <c r="E64" s="12"/>
    </row>
    <row r="65" spans="1:5" s="10" customFormat="1" ht="20.25" customHeight="1">
      <c r="A65" s="63" t="s">
        <v>139</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53"/>
  <sheetViews>
    <sheetView showGridLines="0" view="pageBreakPreview" zoomScale="60" zoomScaleNormal="55" workbookViewId="0">
      <pane ySplit="13" topLeftCell="A14" activePane="bottomLeft" state="frozen"/>
      <selection pane="bottomLeft" activeCell="U2" sqref="U2:V2"/>
    </sheetView>
  </sheetViews>
  <sheetFormatPr defaultColWidth="4.5" defaultRowHeight="20.25" customHeight="1"/>
  <cols>
    <col min="1" max="1" width="1.375" style="29" customWidth="1"/>
    <col min="2" max="2" width="5.625" style="29" customWidth="1"/>
    <col min="3" max="4" width="10.625" style="29" customWidth="1"/>
    <col min="5" max="6" width="3.625" style="29" customWidth="1"/>
    <col min="7" max="56" width="5.625" style="29" customWidth="1"/>
    <col min="57" max="16384" width="4.5" style="29"/>
  </cols>
  <sheetData>
    <row r="1" spans="1:57" s="28" customFormat="1" ht="20.25" customHeight="1">
      <c r="A1" s="8"/>
      <c r="B1" s="8"/>
      <c r="C1" s="30" t="s">
        <v>140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97" t="s">
        <v>108</v>
      </c>
      <c r="AN1" s="297"/>
      <c r="AO1" s="297"/>
      <c r="AP1" s="297"/>
      <c r="AQ1" s="297"/>
      <c r="AR1" s="297"/>
      <c r="AS1" s="297"/>
      <c r="AT1" s="297"/>
      <c r="AU1" s="297"/>
      <c r="AV1" s="297"/>
      <c r="AW1" s="297"/>
      <c r="AX1" s="297"/>
      <c r="AY1" s="297"/>
      <c r="AZ1" s="297"/>
      <c r="BA1" s="297"/>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98">
        <v>3</v>
      </c>
      <c r="V2" s="298"/>
      <c r="W2" s="4" t="s">
        <v>16</v>
      </c>
      <c r="X2" s="299">
        <f>IF(U2=0,"",YEAR(DATE(2018+U2,1,1)))</f>
        <v>2021</v>
      </c>
      <c r="Y2" s="299"/>
      <c r="Z2" s="3" t="s">
        <v>20</v>
      </c>
      <c r="AA2" s="3" t="s">
        <v>21</v>
      </c>
      <c r="AB2" s="298">
        <v>4</v>
      </c>
      <c r="AC2" s="298"/>
      <c r="AD2" s="3" t="s">
        <v>22</v>
      </c>
      <c r="AE2" s="3"/>
      <c r="AF2" s="3"/>
      <c r="AG2" s="3"/>
      <c r="AH2" s="3"/>
      <c r="AI2" s="3"/>
      <c r="AJ2" s="32"/>
      <c r="AK2" s="4" t="s">
        <v>17</v>
      </c>
      <c r="AL2" s="4" t="s">
        <v>16</v>
      </c>
      <c r="AM2" s="298" t="s">
        <v>107</v>
      </c>
      <c r="AN2" s="298"/>
      <c r="AO2" s="298"/>
      <c r="AP2" s="298"/>
      <c r="AQ2" s="298"/>
      <c r="AR2" s="298"/>
      <c r="AS2" s="298"/>
      <c r="AT2" s="298"/>
      <c r="AU2" s="298"/>
      <c r="AV2" s="298"/>
      <c r="AW2" s="298"/>
      <c r="AX2" s="298"/>
      <c r="AY2" s="298"/>
      <c r="AZ2" s="298"/>
      <c r="BA2" s="298"/>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71</v>
      </c>
      <c r="AZ3" s="300" t="s">
        <v>98</v>
      </c>
      <c r="BA3" s="300"/>
      <c r="BB3" s="300"/>
      <c r="BC3" s="300"/>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92</v>
      </c>
      <c r="AZ4" s="300" t="s">
        <v>93</v>
      </c>
      <c r="BA4" s="300"/>
      <c r="BB4" s="300"/>
      <c r="BC4" s="300"/>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91">
        <v>40</v>
      </c>
      <c r="AW5" s="292"/>
      <c r="AX5" s="47" t="s">
        <v>23</v>
      </c>
      <c r="AY5" s="8"/>
      <c r="AZ5" s="293">
        <v>160</v>
      </c>
      <c r="BA5" s="294"/>
      <c r="BB5" s="47" t="s">
        <v>83</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R6" s="8" t="s">
        <v>146</v>
      </c>
      <c r="AS6" s="52"/>
      <c r="AT6" s="52"/>
      <c r="AU6" s="52"/>
      <c r="AV6" s="8"/>
      <c r="AW6" s="8"/>
      <c r="AX6" s="54"/>
      <c r="AY6" s="8"/>
      <c r="AZ6" s="301">
        <v>90</v>
      </c>
      <c r="BA6" s="302"/>
      <c r="BB6" s="47" t="s">
        <v>118</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95">
        <f>DAY(EOMONTH(DATE(X2,AB2,1),0))</f>
        <v>30</v>
      </c>
      <c r="BA7" s="296"/>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279" t="s">
        <v>26</v>
      </c>
      <c r="C9" s="281" t="s">
        <v>119</v>
      </c>
      <c r="D9" s="282"/>
      <c r="E9" s="285" t="s">
        <v>120</v>
      </c>
      <c r="F9" s="282"/>
      <c r="G9" s="285" t="s">
        <v>121</v>
      </c>
      <c r="H9" s="281"/>
      <c r="I9" s="281"/>
      <c r="J9" s="281"/>
      <c r="K9" s="282"/>
      <c r="L9" s="285" t="s">
        <v>122</v>
      </c>
      <c r="M9" s="281"/>
      <c r="N9" s="281"/>
      <c r="O9" s="287"/>
      <c r="P9" s="289" t="s">
        <v>123</v>
      </c>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68" t="str">
        <f>IF(AZ3="４週","(10)1～4週目の勤務時間数合計","(10)1か月の勤務時間数合計")</f>
        <v>(10)1～4週目の勤務時間数合計</v>
      </c>
      <c r="AV9" s="269"/>
      <c r="AW9" s="268" t="s">
        <v>124</v>
      </c>
      <c r="AX9" s="269"/>
      <c r="AY9" s="274" t="s">
        <v>125</v>
      </c>
      <c r="AZ9" s="274"/>
      <c r="BA9" s="274"/>
      <c r="BB9" s="274"/>
      <c r="BC9" s="274"/>
      <c r="BD9" s="274"/>
    </row>
    <row r="10" spans="1:57" ht="20.25" customHeight="1" thickBot="1">
      <c r="A10" s="1"/>
      <c r="B10" s="280"/>
      <c r="C10" s="283"/>
      <c r="D10" s="284"/>
      <c r="E10" s="286"/>
      <c r="F10" s="284"/>
      <c r="G10" s="286"/>
      <c r="H10" s="283"/>
      <c r="I10" s="283"/>
      <c r="J10" s="283"/>
      <c r="K10" s="284"/>
      <c r="L10" s="286"/>
      <c r="M10" s="283"/>
      <c r="N10" s="283"/>
      <c r="O10" s="288"/>
      <c r="P10" s="276" t="s">
        <v>10</v>
      </c>
      <c r="Q10" s="277"/>
      <c r="R10" s="277"/>
      <c r="S10" s="277"/>
      <c r="T10" s="277"/>
      <c r="U10" s="277"/>
      <c r="V10" s="278"/>
      <c r="W10" s="276" t="s">
        <v>11</v>
      </c>
      <c r="X10" s="277"/>
      <c r="Y10" s="277"/>
      <c r="Z10" s="277"/>
      <c r="AA10" s="277"/>
      <c r="AB10" s="277"/>
      <c r="AC10" s="278"/>
      <c r="AD10" s="276" t="s">
        <v>12</v>
      </c>
      <c r="AE10" s="277"/>
      <c r="AF10" s="277"/>
      <c r="AG10" s="277"/>
      <c r="AH10" s="277"/>
      <c r="AI10" s="277"/>
      <c r="AJ10" s="278"/>
      <c r="AK10" s="276" t="s">
        <v>13</v>
      </c>
      <c r="AL10" s="277"/>
      <c r="AM10" s="277"/>
      <c r="AN10" s="277"/>
      <c r="AO10" s="277"/>
      <c r="AP10" s="277"/>
      <c r="AQ10" s="278"/>
      <c r="AR10" s="276" t="s">
        <v>14</v>
      </c>
      <c r="AS10" s="277"/>
      <c r="AT10" s="278"/>
      <c r="AU10" s="270"/>
      <c r="AV10" s="271"/>
      <c r="AW10" s="270"/>
      <c r="AX10" s="271"/>
      <c r="AY10" s="274"/>
      <c r="AZ10" s="274"/>
      <c r="BA10" s="274"/>
      <c r="BB10" s="274"/>
      <c r="BC10" s="274"/>
      <c r="BD10" s="274"/>
    </row>
    <row r="11" spans="1:57" ht="20.25" customHeight="1" thickBot="1">
      <c r="A11" s="1"/>
      <c r="B11" s="280"/>
      <c r="C11" s="283"/>
      <c r="D11" s="284"/>
      <c r="E11" s="286"/>
      <c r="F11" s="284"/>
      <c r="G11" s="286"/>
      <c r="H11" s="283"/>
      <c r="I11" s="283"/>
      <c r="J11" s="283"/>
      <c r="K11" s="284"/>
      <c r="L11" s="286"/>
      <c r="M11" s="283"/>
      <c r="N11" s="283"/>
      <c r="O11" s="288"/>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70"/>
      <c r="AV11" s="271"/>
      <c r="AW11" s="270"/>
      <c r="AX11" s="271"/>
      <c r="AY11" s="274"/>
      <c r="AZ11" s="274"/>
      <c r="BA11" s="274"/>
      <c r="BB11" s="274"/>
      <c r="BC11" s="274"/>
      <c r="BD11" s="274"/>
    </row>
    <row r="12" spans="1:57" ht="20.25" hidden="1" customHeight="1" thickBot="1">
      <c r="A12" s="1"/>
      <c r="B12" s="280"/>
      <c r="C12" s="283"/>
      <c r="D12" s="284"/>
      <c r="E12" s="286"/>
      <c r="F12" s="284"/>
      <c r="G12" s="286"/>
      <c r="H12" s="283"/>
      <c r="I12" s="283"/>
      <c r="J12" s="283"/>
      <c r="K12" s="284"/>
      <c r="L12" s="286"/>
      <c r="M12" s="283"/>
      <c r="N12" s="283"/>
      <c r="O12" s="288"/>
      <c r="P12" s="67">
        <f>WEEKDAY(DATE($X$2,$AB$2,1))</f>
        <v>5</v>
      </c>
      <c r="Q12" s="68">
        <f>WEEKDAY(DATE($X$2,$AB$2,2))</f>
        <v>6</v>
      </c>
      <c r="R12" s="68">
        <f>WEEKDAY(DATE($X$2,$AB$2,3))</f>
        <v>7</v>
      </c>
      <c r="S12" s="68">
        <f>WEEKDAY(DATE($X$2,$AB$2,4))</f>
        <v>1</v>
      </c>
      <c r="T12" s="68">
        <f>WEEKDAY(DATE($X$2,$AB$2,5))</f>
        <v>2</v>
      </c>
      <c r="U12" s="68">
        <f>WEEKDAY(DATE($X$2,$AB$2,6))</f>
        <v>3</v>
      </c>
      <c r="V12" s="69">
        <f>WEEKDAY(DATE($X$2,$AB$2,7))</f>
        <v>4</v>
      </c>
      <c r="W12" s="67">
        <f>WEEKDAY(DATE($X$2,$AB$2,8))</f>
        <v>5</v>
      </c>
      <c r="X12" s="68">
        <f>WEEKDAY(DATE($X$2,$AB$2,9))</f>
        <v>6</v>
      </c>
      <c r="Y12" s="68">
        <f>WEEKDAY(DATE($X$2,$AB$2,10))</f>
        <v>7</v>
      </c>
      <c r="Z12" s="68">
        <f>WEEKDAY(DATE($X$2,$AB$2,11))</f>
        <v>1</v>
      </c>
      <c r="AA12" s="68">
        <f>WEEKDAY(DATE($X$2,$AB$2,12))</f>
        <v>2</v>
      </c>
      <c r="AB12" s="68">
        <f>WEEKDAY(DATE($X$2,$AB$2,13))</f>
        <v>3</v>
      </c>
      <c r="AC12" s="69">
        <f>WEEKDAY(DATE($X$2,$AB$2,14))</f>
        <v>4</v>
      </c>
      <c r="AD12" s="67">
        <f>WEEKDAY(DATE($X$2,$AB$2,15))</f>
        <v>5</v>
      </c>
      <c r="AE12" s="68">
        <f>WEEKDAY(DATE($X$2,$AB$2,16))</f>
        <v>6</v>
      </c>
      <c r="AF12" s="68">
        <f>WEEKDAY(DATE($X$2,$AB$2,17))</f>
        <v>7</v>
      </c>
      <c r="AG12" s="68">
        <f>WEEKDAY(DATE($X$2,$AB$2,18))</f>
        <v>1</v>
      </c>
      <c r="AH12" s="68">
        <f>WEEKDAY(DATE($X$2,$AB$2,19))</f>
        <v>2</v>
      </c>
      <c r="AI12" s="68">
        <f>WEEKDAY(DATE($X$2,$AB$2,20))</f>
        <v>3</v>
      </c>
      <c r="AJ12" s="69">
        <f>WEEKDAY(DATE($X$2,$AB$2,21))</f>
        <v>4</v>
      </c>
      <c r="AK12" s="67">
        <f>WEEKDAY(DATE($X$2,$AB$2,22))</f>
        <v>5</v>
      </c>
      <c r="AL12" s="68">
        <f>WEEKDAY(DATE($X$2,$AB$2,23))</f>
        <v>6</v>
      </c>
      <c r="AM12" s="68">
        <f>WEEKDAY(DATE($X$2,$AB$2,24))</f>
        <v>7</v>
      </c>
      <c r="AN12" s="68">
        <f>WEEKDAY(DATE($X$2,$AB$2,25))</f>
        <v>1</v>
      </c>
      <c r="AO12" s="68">
        <f>WEEKDAY(DATE($X$2,$AB$2,26))</f>
        <v>2</v>
      </c>
      <c r="AP12" s="68">
        <f>WEEKDAY(DATE($X$2,$AB$2,27))</f>
        <v>3</v>
      </c>
      <c r="AQ12" s="69">
        <f>WEEKDAY(DATE($X$2,$AB$2,28))</f>
        <v>4</v>
      </c>
      <c r="AR12" s="67">
        <f>IF(AR11=29,WEEKDAY(DATE($X$2,$AB$2,29)),0)</f>
        <v>0</v>
      </c>
      <c r="AS12" s="68">
        <f>IF(AS11=30,WEEKDAY(DATE($X$2,$AB$2,30)),0)</f>
        <v>0</v>
      </c>
      <c r="AT12" s="69">
        <f>IF(AT11=31,WEEKDAY(DATE($X$2,$AB$2,31)),0)</f>
        <v>0</v>
      </c>
      <c r="AU12" s="272"/>
      <c r="AV12" s="273"/>
      <c r="AW12" s="272"/>
      <c r="AX12" s="273"/>
      <c r="AY12" s="275"/>
      <c r="AZ12" s="275"/>
      <c r="BA12" s="275"/>
      <c r="BB12" s="275"/>
      <c r="BC12" s="275"/>
      <c r="BD12" s="275"/>
    </row>
    <row r="13" spans="1:57" ht="20.25" customHeight="1" thickBot="1">
      <c r="A13" s="1"/>
      <c r="B13" s="280"/>
      <c r="C13" s="283"/>
      <c r="D13" s="284"/>
      <c r="E13" s="286"/>
      <c r="F13" s="284"/>
      <c r="G13" s="286"/>
      <c r="H13" s="283"/>
      <c r="I13" s="283"/>
      <c r="J13" s="283"/>
      <c r="K13" s="284"/>
      <c r="L13" s="286"/>
      <c r="M13" s="283"/>
      <c r="N13" s="283"/>
      <c r="O13" s="288"/>
      <c r="P13" s="128" t="str">
        <f>IF(P12=1,"日",IF(P12=2,"月",IF(P12=3,"火",IF(P12=4,"水",IF(P12=5,"木",IF(P12=6,"金","土"))))))</f>
        <v>木</v>
      </c>
      <c r="Q13" s="129" t="str">
        <f t="shared" ref="Q13:AQ13" si="0">IF(Q12=1,"日",IF(Q12=2,"月",IF(Q12=3,"火",IF(Q12=4,"水",IF(Q12=5,"木",IF(Q12=6,"金","土"))))))</f>
        <v>金</v>
      </c>
      <c r="R13" s="129" t="str">
        <f t="shared" si="0"/>
        <v>土</v>
      </c>
      <c r="S13" s="129" t="str">
        <f t="shared" si="0"/>
        <v>日</v>
      </c>
      <c r="T13" s="129" t="str">
        <f t="shared" si="0"/>
        <v>月</v>
      </c>
      <c r="U13" s="129" t="str">
        <f t="shared" si="0"/>
        <v>火</v>
      </c>
      <c r="V13" s="130" t="str">
        <f t="shared" si="0"/>
        <v>水</v>
      </c>
      <c r="W13" s="128" t="str">
        <f t="shared" si="0"/>
        <v>木</v>
      </c>
      <c r="X13" s="129" t="str">
        <f t="shared" si="0"/>
        <v>金</v>
      </c>
      <c r="Y13" s="129" t="str">
        <f t="shared" si="0"/>
        <v>土</v>
      </c>
      <c r="Z13" s="129" t="str">
        <f t="shared" si="0"/>
        <v>日</v>
      </c>
      <c r="AA13" s="129" t="str">
        <f t="shared" si="0"/>
        <v>月</v>
      </c>
      <c r="AB13" s="129" t="str">
        <f t="shared" si="0"/>
        <v>火</v>
      </c>
      <c r="AC13" s="130" t="str">
        <f t="shared" si="0"/>
        <v>水</v>
      </c>
      <c r="AD13" s="128" t="str">
        <f t="shared" si="0"/>
        <v>木</v>
      </c>
      <c r="AE13" s="129" t="str">
        <f t="shared" si="0"/>
        <v>金</v>
      </c>
      <c r="AF13" s="129" t="str">
        <f t="shared" si="0"/>
        <v>土</v>
      </c>
      <c r="AG13" s="129" t="str">
        <f t="shared" si="0"/>
        <v>日</v>
      </c>
      <c r="AH13" s="129" t="str">
        <f t="shared" si="0"/>
        <v>月</v>
      </c>
      <c r="AI13" s="129" t="str">
        <f t="shared" si="0"/>
        <v>火</v>
      </c>
      <c r="AJ13" s="130" t="str">
        <f t="shared" si="0"/>
        <v>水</v>
      </c>
      <c r="AK13" s="128" t="str">
        <f t="shared" si="0"/>
        <v>木</v>
      </c>
      <c r="AL13" s="129" t="str">
        <f t="shared" si="0"/>
        <v>金</v>
      </c>
      <c r="AM13" s="129" t="str">
        <f t="shared" si="0"/>
        <v>土</v>
      </c>
      <c r="AN13" s="129" t="str">
        <f t="shared" si="0"/>
        <v>日</v>
      </c>
      <c r="AO13" s="129" t="str">
        <f t="shared" si="0"/>
        <v>月</v>
      </c>
      <c r="AP13" s="129" t="str">
        <f t="shared" si="0"/>
        <v>火</v>
      </c>
      <c r="AQ13" s="130" t="str">
        <f t="shared" si="0"/>
        <v>水</v>
      </c>
      <c r="AR13" s="129" t="str">
        <f>IF(AR12=1,"日",IF(AR12=2,"月",IF(AR12=3,"火",IF(AR12=4,"水",IF(AR12=5,"木",IF(AR12=6,"金",IF(AR12=0,"","土")))))))</f>
        <v/>
      </c>
      <c r="AS13" s="129" t="str">
        <f>IF(AS12=1,"日",IF(AS12=2,"月",IF(AS12=3,"火",IF(AS12=4,"水",IF(AS12=5,"木",IF(AS12=6,"金",IF(AS12=0,"","土")))))))</f>
        <v/>
      </c>
      <c r="AT13" s="129" t="str">
        <f>IF(AT12=1,"日",IF(AT12=2,"月",IF(AT12=3,"火",IF(AT12=4,"水",IF(AT12=5,"木",IF(AT12=6,"金",IF(AT12=0,"","土")))))))</f>
        <v/>
      </c>
      <c r="AU13" s="272"/>
      <c r="AV13" s="273"/>
      <c r="AW13" s="272"/>
      <c r="AX13" s="273"/>
      <c r="AY13" s="275"/>
      <c r="AZ13" s="275"/>
      <c r="BA13" s="275"/>
      <c r="BB13" s="275"/>
      <c r="BC13" s="275"/>
      <c r="BD13" s="275"/>
    </row>
    <row r="14" spans="1:57" ht="39.950000000000003" customHeight="1" thickTop="1">
      <c r="A14" s="1"/>
      <c r="B14" s="135">
        <v>1</v>
      </c>
      <c r="C14" s="255" t="s">
        <v>2</v>
      </c>
      <c r="D14" s="256"/>
      <c r="E14" s="257" t="s">
        <v>156</v>
      </c>
      <c r="F14" s="258"/>
      <c r="G14" s="259" t="s">
        <v>111</v>
      </c>
      <c r="H14" s="260"/>
      <c r="I14" s="260"/>
      <c r="J14" s="260"/>
      <c r="K14" s="256"/>
      <c r="L14" s="261" t="s">
        <v>67</v>
      </c>
      <c r="M14" s="262"/>
      <c r="N14" s="262"/>
      <c r="O14" s="263"/>
      <c r="P14" s="136">
        <v>8</v>
      </c>
      <c r="Q14" s="137">
        <v>8</v>
      </c>
      <c r="R14" s="137"/>
      <c r="S14" s="137"/>
      <c r="T14" s="137">
        <v>8</v>
      </c>
      <c r="U14" s="137">
        <v>8</v>
      </c>
      <c r="V14" s="138">
        <v>8</v>
      </c>
      <c r="W14" s="136">
        <v>8</v>
      </c>
      <c r="X14" s="137">
        <v>8</v>
      </c>
      <c r="Y14" s="137"/>
      <c r="Z14" s="137"/>
      <c r="AA14" s="137">
        <v>8</v>
      </c>
      <c r="AB14" s="137">
        <v>8</v>
      </c>
      <c r="AC14" s="138">
        <v>8</v>
      </c>
      <c r="AD14" s="136">
        <v>8</v>
      </c>
      <c r="AE14" s="137">
        <v>8</v>
      </c>
      <c r="AF14" s="137"/>
      <c r="AG14" s="137"/>
      <c r="AH14" s="137">
        <v>8</v>
      </c>
      <c r="AI14" s="137">
        <v>8</v>
      </c>
      <c r="AJ14" s="138">
        <v>8</v>
      </c>
      <c r="AK14" s="136">
        <v>8</v>
      </c>
      <c r="AL14" s="137">
        <v>8</v>
      </c>
      <c r="AM14" s="137"/>
      <c r="AN14" s="137"/>
      <c r="AO14" s="137">
        <v>8</v>
      </c>
      <c r="AP14" s="137">
        <v>8</v>
      </c>
      <c r="AQ14" s="138">
        <v>8</v>
      </c>
      <c r="AR14" s="136"/>
      <c r="AS14" s="137"/>
      <c r="AT14" s="138"/>
      <c r="AU14" s="264">
        <f>IF($AZ$3="４週",SUM(P14:AQ14),IF($AZ$3="暦月",SUM(P14:AT14),""))</f>
        <v>160</v>
      </c>
      <c r="AV14" s="265"/>
      <c r="AW14" s="266">
        <f t="shared" ref="AW14:AW27" si="1">IF($AZ$3="４週",AU14/4,IF($AZ$3="暦月",AU14/($AZ$7/7),""))</f>
        <v>40</v>
      </c>
      <c r="AX14" s="267"/>
      <c r="AY14" s="236" t="s">
        <v>159</v>
      </c>
      <c r="AZ14" s="237"/>
      <c r="BA14" s="237"/>
      <c r="BB14" s="237"/>
      <c r="BC14" s="237"/>
      <c r="BD14" s="238"/>
    </row>
    <row r="15" spans="1:57" ht="39.950000000000003" customHeight="1" thickBot="1">
      <c r="A15" s="1"/>
      <c r="B15" s="139">
        <f t="shared" ref="B15:B27" si="2">B14+1</f>
        <v>2</v>
      </c>
      <c r="C15" s="239" t="s">
        <v>109</v>
      </c>
      <c r="D15" s="240"/>
      <c r="E15" s="241" t="s">
        <v>156</v>
      </c>
      <c r="F15" s="242"/>
      <c r="G15" s="243" t="s">
        <v>111</v>
      </c>
      <c r="H15" s="244"/>
      <c r="I15" s="244"/>
      <c r="J15" s="244"/>
      <c r="K15" s="240"/>
      <c r="L15" s="245" t="s">
        <v>157</v>
      </c>
      <c r="M15" s="246"/>
      <c r="N15" s="246"/>
      <c r="O15" s="247"/>
      <c r="P15" s="140">
        <v>8</v>
      </c>
      <c r="Q15" s="141">
        <v>8</v>
      </c>
      <c r="R15" s="141"/>
      <c r="S15" s="141"/>
      <c r="T15" s="141">
        <v>8</v>
      </c>
      <c r="U15" s="141">
        <v>8</v>
      </c>
      <c r="V15" s="142">
        <v>8</v>
      </c>
      <c r="W15" s="140">
        <v>8</v>
      </c>
      <c r="X15" s="141">
        <v>8</v>
      </c>
      <c r="Y15" s="141"/>
      <c r="Z15" s="141"/>
      <c r="AA15" s="141">
        <v>8</v>
      </c>
      <c r="AB15" s="141">
        <v>8</v>
      </c>
      <c r="AC15" s="142">
        <v>8</v>
      </c>
      <c r="AD15" s="140">
        <v>8</v>
      </c>
      <c r="AE15" s="141">
        <v>8</v>
      </c>
      <c r="AF15" s="141"/>
      <c r="AG15" s="141"/>
      <c r="AH15" s="141">
        <v>8</v>
      </c>
      <c r="AI15" s="141">
        <v>8</v>
      </c>
      <c r="AJ15" s="142">
        <v>8</v>
      </c>
      <c r="AK15" s="140">
        <v>8</v>
      </c>
      <c r="AL15" s="141">
        <v>8</v>
      </c>
      <c r="AM15" s="141"/>
      <c r="AN15" s="141"/>
      <c r="AO15" s="141">
        <v>8</v>
      </c>
      <c r="AP15" s="141">
        <v>8</v>
      </c>
      <c r="AQ15" s="142">
        <v>8</v>
      </c>
      <c r="AR15" s="140"/>
      <c r="AS15" s="141"/>
      <c r="AT15" s="142"/>
      <c r="AU15" s="248">
        <f>IF($AZ$3="４週",SUM(P15:AQ15),IF($AZ$3="暦月",SUM(P15:AT15),""))</f>
        <v>160</v>
      </c>
      <c r="AV15" s="249"/>
      <c r="AW15" s="250">
        <f t="shared" si="1"/>
        <v>40</v>
      </c>
      <c r="AX15" s="251"/>
      <c r="AY15" s="252" t="s">
        <v>158</v>
      </c>
      <c r="AZ15" s="253"/>
      <c r="BA15" s="253"/>
      <c r="BB15" s="253"/>
      <c r="BC15" s="253"/>
      <c r="BD15" s="254"/>
    </row>
    <row r="16" spans="1:57" ht="39.950000000000003" customHeight="1" thickTop="1">
      <c r="A16" s="1"/>
      <c r="B16" s="131">
        <f t="shared" si="2"/>
        <v>3</v>
      </c>
      <c r="C16" s="223" t="s">
        <v>109</v>
      </c>
      <c r="D16" s="224"/>
      <c r="E16" s="225" t="s">
        <v>66</v>
      </c>
      <c r="F16" s="226"/>
      <c r="G16" s="227" t="s">
        <v>109</v>
      </c>
      <c r="H16" s="228"/>
      <c r="I16" s="228"/>
      <c r="J16" s="228"/>
      <c r="K16" s="224"/>
      <c r="L16" s="229" t="s">
        <v>99</v>
      </c>
      <c r="M16" s="230"/>
      <c r="N16" s="230"/>
      <c r="O16" s="231"/>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32">
        <f>IF($AZ$3="４週",SUM(P16:AQ16),IF($AZ$3="暦月",SUM(P16:AT16),""))</f>
        <v>160</v>
      </c>
      <c r="AV16" s="233"/>
      <c r="AW16" s="234">
        <f t="shared" si="1"/>
        <v>40</v>
      </c>
      <c r="AX16" s="235"/>
      <c r="AY16" s="220"/>
      <c r="AZ16" s="221"/>
      <c r="BA16" s="221"/>
      <c r="BB16" s="221"/>
      <c r="BC16" s="221"/>
      <c r="BD16" s="222"/>
    </row>
    <row r="17" spans="1:56" ht="39.950000000000003" customHeight="1">
      <c r="A17" s="1"/>
      <c r="B17" s="65">
        <f t="shared" si="2"/>
        <v>4</v>
      </c>
      <c r="C17" s="207" t="s">
        <v>109</v>
      </c>
      <c r="D17" s="208"/>
      <c r="E17" s="209" t="s">
        <v>66</v>
      </c>
      <c r="F17" s="210"/>
      <c r="G17" s="211" t="s">
        <v>109</v>
      </c>
      <c r="H17" s="212"/>
      <c r="I17" s="212"/>
      <c r="J17" s="212"/>
      <c r="K17" s="208"/>
      <c r="L17" s="213" t="s">
        <v>77</v>
      </c>
      <c r="M17" s="214"/>
      <c r="N17" s="214"/>
      <c r="O17" s="215"/>
      <c r="P17" s="108">
        <v>8</v>
      </c>
      <c r="Q17" s="109">
        <v>8</v>
      </c>
      <c r="R17" s="109"/>
      <c r="S17" s="109"/>
      <c r="T17" s="109">
        <v>8</v>
      </c>
      <c r="U17" s="109">
        <v>8</v>
      </c>
      <c r="V17" s="110">
        <v>8</v>
      </c>
      <c r="W17" s="108">
        <v>8</v>
      </c>
      <c r="X17" s="109">
        <v>8</v>
      </c>
      <c r="Y17" s="109"/>
      <c r="Z17" s="109"/>
      <c r="AA17" s="109">
        <v>8</v>
      </c>
      <c r="AB17" s="109">
        <v>8</v>
      </c>
      <c r="AC17" s="110">
        <v>8</v>
      </c>
      <c r="AD17" s="108">
        <v>8</v>
      </c>
      <c r="AE17" s="109">
        <v>8</v>
      </c>
      <c r="AF17" s="109"/>
      <c r="AG17" s="109"/>
      <c r="AH17" s="109">
        <v>8</v>
      </c>
      <c r="AI17" s="109">
        <v>8</v>
      </c>
      <c r="AJ17" s="110">
        <v>8</v>
      </c>
      <c r="AK17" s="108">
        <v>8</v>
      </c>
      <c r="AL17" s="109">
        <v>8</v>
      </c>
      <c r="AM17" s="109"/>
      <c r="AN17" s="109"/>
      <c r="AO17" s="109">
        <v>8</v>
      </c>
      <c r="AP17" s="109">
        <v>8</v>
      </c>
      <c r="AQ17" s="110">
        <v>8</v>
      </c>
      <c r="AR17" s="108"/>
      <c r="AS17" s="109"/>
      <c r="AT17" s="110"/>
      <c r="AU17" s="216">
        <f>IF($AZ$3="４週",SUM(P17:AQ17),IF($AZ$3="暦月",SUM(P17:AT17),""))</f>
        <v>160</v>
      </c>
      <c r="AV17" s="217"/>
      <c r="AW17" s="218">
        <f t="shared" si="1"/>
        <v>40</v>
      </c>
      <c r="AX17" s="219"/>
      <c r="AY17" s="188"/>
      <c r="AZ17" s="189"/>
      <c r="BA17" s="189"/>
      <c r="BB17" s="189"/>
      <c r="BC17" s="189"/>
      <c r="BD17" s="190"/>
    </row>
    <row r="18" spans="1:56" ht="39.950000000000003" customHeight="1">
      <c r="A18" s="1"/>
      <c r="B18" s="65">
        <f t="shared" si="2"/>
        <v>5</v>
      </c>
      <c r="C18" s="207" t="s">
        <v>109</v>
      </c>
      <c r="D18" s="208"/>
      <c r="E18" s="209" t="s">
        <v>115</v>
      </c>
      <c r="F18" s="210"/>
      <c r="G18" s="211" t="s">
        <v>109</v>
      </c>
      <c r="H18" s="212"/>
      <c r="I18" s="212"/>
      <c r="J18" s="212"/>
      <c r="K18" s="208"/>
      <c r="L18" s="213" t="s">
        <v>79</v>
      </c>
      <c r="M18" s="214"/>
      <c r="N18" s="214"/>
      <c r="O18" s="215"/>
      <c r="P18" s="108">
        <v>4</v>
      </c>
      <c r="Q18" s="109">
        <v>4</v>
      </c>
      <c r="R18" s="109"/>
      <c r="S18" s="109"/>
      <c r="T18" s="109">
        <v>4</v>
      </c>
      <c r="U18" s="109">
        <v>4</v>
      </c>
      <c r="V18" s="110">
        <v>4</v>
      </c>
      <c r="W18" s="108">
        <v>4</v>
      </c>
      <c r="X18" s="109">
        <v>4</v>
      </c>
      <c r="Y18" s="109"/>
      <c r="Z18" s="109"/>
      <c r="AA18" s="109">
        <v>4</v>
      </c>
      <c r="AB18" s="109">
        <v>4</v>
      </c>
      <c r="AC18" s="110">
        <v>4</v>
      </c>
      <c r="AD18" s="108">
        <v>4</v>
      </c>
      <c r="AE18" s="109">
        <v>4</v>
      </c>
      <c r="AF18" s="109"/>
      <c r="AG18" s="109"/>
      <c r="AH18" s="109">
        <v>4</v>
      </c>
      <c r="AI18" s="109">
        <v>4</v>
      </c>
      <c r="AJ18" s="110">
        <v>4</v>
      </c>
      <c r="AK18" s="108">
        <v>4</v>
      </c>
      <c r="AL18" s="109">
        <v>4</v>
      </c>
      <c r="AM18" s="109"/>
      <c r="AN18" s="109"/>
      <c r="AO18" s="109">
        <v>4</v>
      </c>
      <c r="AP18" s="109">
        <v>4</v>
      </c>
      <c r="AQ18" s="110">
        <v>4</v>
      </c>
      <c r="AR18" s="108"/>
      <c r="AS18" s="109"/>
      <c r="AT18" s="110"/>
      <c r="AU18" s="216">
        <f t="shared" ref="AU18:AU27" si="3">IF($AZ$3="４週",SUM(P18:AQ18),IF($AZ$3="暦月",SUM(P18:AT18),""))</f>
        <v>80</v>
      </c>
      <c r="AV18" s="217"/>
      <c r="AW18" s="218">
        <f t="shared" si="1"/>
        <v>20</v>
      </c>
      <c r="AX18" s="219"/>
      <c r="AY18" s="188"/>
      <c r="AZ18" s="189"/>
      <c r="BA18" s="189"/>
      <c r="BB18" s="189"/>
      <c r="BC18" s="189"/>
      <c r="BD18" s="190"/>
    </row>
    <row r="19" spans="1:56" ht="39.950000000000003" customHeight="1">
      <c r="A19" s="1"/>
      <c r="B19" s="65">
        <f t="shared" si="2"/>
        <v>6</v>
      </c>
      <c r="C19" s="207" t="s">
        <v>109</v>
      </c>
      <c r="D19" s="208"/>
      <c r="E19" s="209" t="s">
        <v>115</v>
      </c>
      <c r="F19" s="210"/>
      <c r="G19" s="211" t="s">
        <v>109</v>
      </c>
      <c r="H19" s="212"/>
      <c r="I19" s="212"/>
      <c r="J19" s="212"/>
      <c r="K19" s="208"/>
      <c r="L19" s="213" t="s">
        <v>78</v>
      </c>
      <c r="M19" s="214"/>
      <c r="N19" s="214"/>
      <c r="O19" s="215"/>
      <c r="P19" s="108">
        <v>4</v>
      </c>
      <c r="Q19" s="109">
        <v>4</v>
      </c>
      <c r="R19" s="109"/>
      <c r="S19" s="109"/>
      <c r="T19" s="109">
        <v>4</v>
      </c>
      <c r="U19" s="109">
        <v>4</v>
      </c>
      <c r="V19" s="110">
        <v>4</v>
      </c>
      <c r="W19" s="108">
        <v>4</v>
      </c>
      <c r="X19" s="109">
        <v>4</v>
      </c>
      <c r="Y19" s="109"/>
      <c r="Z19" s="109"/>
      <c r="AA19" s="109">
        <v>4</v>
      </c>
      <c r="AB19" s="109">
        <v>4</v>
      </c>
      <c r="AC19" s="110">
        <v>4</v>
      </c>
      <c r="AD19" s="108">
        <v>4</v>
      </c>
      <c r="AE19" s="109">
        <v>4</v>
      </c>
      <c r="AF19" s="109"/>
      <c r="AG19" s="109"/>
      <c r="AH19" s="109">
        <v>4</v>
      </c>
      <c r="AI19" s="109">
        <v>4</v>
      </c>
      <c r="AJ19" s="110">
        <v>4</v>
      </c>
      <c r="AK19" s="108">
        <v>4</v>
      </c>
      <c r="AL19" s="109">
        <v>4</v>
      </c>
      <c r="AM19" s="109"/>
      <c r="AN19" s="109"/>
      <c r="AO19" s="109">
        <v>4</v>
      </c>
      <c r="AP19" s="109">
        <v>4</v>
      </c>
      <c r="AQ19" s="110">
        <v>4</v>
      </c>
      <c r="AR19" s="108"/>
      <c r="AS19" s="109"/>
      <c r="AT19" s="110"/>
      <c r="AU19" s="216">
        <f t="shared" si="3"/>
        <v>80</v>
      </c>
      <c r="AV19" s="217"/>
      <c r="AW19" s="218">
        <f t="shared" si="1"/>
        <v>20</v>
      </c>
      <c r="AX19" s="219"/>
      <c r="AY19" s="188"/>
      <c r="AZ19" s="189"/>
      <c r="BA19" s="189"/>
      <c r="BB19" s="189"/>
      <c r="BC19" s="189"/>
      <c r="BD19" s="190"/>
    </row>
    <row r="20" spans="1:56" ht="39.950000000000003" customHeight="1">
      <c r="A20" s="1"/>
      <c r="B20" s="65">
        <f t="shared" si="2"/>
        <v>7</v>
      </c>
      <c r="C20" s="207"/>
      <c r="D20" s="208"/>
      <c r="E20" s="209"/>
      <c r="F20" s="210"/>
      <c r="G20" s="211"/>
      <c r="H20" s="212"/>
      <c r="I20" s="212"/>
      <c r="J20" s="212"/>
      <c r="K20" s="208"/>
      <c r="L20" s="213"/>
      <c r="M20" s="214"/>
      <c r="N20" s="214"/>
      <c r="O20" s="215"/>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216">
        <f t="shared" si="3"/>
        <v>0</v>
      </c>
      <c r="AV20" s="217"/>
      <c r="AW20" s="218">
        <f t="shared" si="1"/>
        <v>0</v>
      </c>
      <c r="AX20" s="219"/>
      <c r="AY20" s="188"/>
      <c r="AZ20" s="189"/>
      <c r="BA20" s="189"/>
      <c r="BB20" s="189"/>
      <c r="BC20" s="189"/>
      <c r="BD20" s="190"/>
    </row>
    <row r="21" spans="1:56" ht="39.950000000000003" customHeight="1">
      <c r="A21" s="1"/>
      <c r="B21" s="65">
        <f t="shared" si="2"/>
        <v>8</v>
      </c>
      <c r="C21" s="207"/>
      <c r="D21" s="208"/>
      <c r="E21" s="209"/>
      <c r="F21" s="210"/>
      <c r="G21" s="211"/>
      <c r="H21" s="212"/>
      <c r="I21" s="212"/>
      <c r="J21" s="212"/>
      <c r="K21" s="208"/>
      <c r="L21" s="213"/>
      <c r="M21" s="214"/>
      <c r="N21" s="214"/>
      <c r="O21" s="215"/>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216">
        <f t="shared" si="3"/>
        <v>0</v>
      </c>
      <c r="AV21" s="217"/>
      <c r="AW21" s="218">
        <f t="shared" si="1"/>
        <v>0</v>
      </c>
      <c r="AX21" s="219"/>
      <c r="AY21" s="188"/>
      <c r="AZ21" s="189"/>
      <c r="BA21" s="189"/>
      <c r="BB21" s="189"/>
      <c r="BC21" s="189"/>
      <c r="BD21" s="190"/>
    </row>
    <row r="22" spans="1:56" ht="39.950000000000003" customHeight="1">
      <c r="A22" s="1"/>
      <c r="B22" s="65">
        <f t="shared" si="2"/>
        <v>9</v>
      </c>
      <c r="C22" s="207"/>
      <c r="D22" s="208"/>
      <c r="E22" s="209"/>
      <c r="F22" s="210"/>
      <c r="G22" s="211"/>
      <c r="H22" s="212"/>
      <c r="I22" s="212"/>
      <c r="J22" s="212"/>
      <c r="K22" s="208"/>
      <c r="L22" s="213"/>
      <c r="M22" s="214"/>
      <c r="N22" s="214"/>
      <c r="O22" s="215"/>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216">
        <f t="shared" si="3"/>
        <v>0</v>
      </c>
      <c r="AV22" s="217"/>
      <c r="AW22" s="218">
        <f t="shared" si="1"/>
        <v>0</v>
      </c>
      <c r="AX22" s="219"/>
      <c r="AY22" s="188"/>
      <c r="AZ22" s="189"/>
      <c r="BA22" s="189"/>
      <c r="BB22" s="189"/>
      <c r="BC22" s="189"/>
      <c r="BD22" s="190"/>
    </row>
    <row r="23" spans="1:56" ht="39.950000000000003" customHeight="1">
      <c r="A23" s="1"/>
      <c r="B23" s="65">
        <f t="shared" si="2"/>
        <v>10</v>
      </c>
      <c r="C23" s="207"/>
      <c r="D23" s="208"/>
      <c r="E23" s="209"/>
      <c r="F23" s="210"/>
      <c r="G23" s="211"/>
      <c r="H23" s="212"/>
      <c r="I23" s="212"/>
      <c r="J23" s="212"/>
      <c r="K23" s="208"/>
      <c r="L23" s="213"/>
      <c r="M23" s="214"/>
      <c r="N23" s="214"/>
      <c r="O23" s="215"/>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216">
        <f t="shared" si="3"/>
        <v>0</v>
      </c>
      <c r="AV23" s="217"/>
      <c r="AW23" s="218">
        <f t="shared" si="1"/>
        <v>0</v>
      </c>
      <c r="AX23" s="219"/>
      <c r="AY23" s="188"/>
      <c r="AZ23" s="189"/>
      <c r="BA23" s="189"/>
      <c r="BB23" s="189"/>
      <c r="BC23" s="189"/>
      <c r="BD23" s="190"/>
    </row>
    <row r="24" spans="1:56" ht="39.950000000000003" customHeight="1">
      <c r="A24" s="1"/>
      <c r="B24" s="65">
        <f t="shared" si="2"/>
        <v>11</v>
      </c>
      <c r="C24" s="207"/>
      <c r="D24" s="208"/>
      <c r="E24" s="209"/>
      <c r="F24" s="210"/>
      <c r="G24" s="211"/>
      <c r="H24" s="212"/>
      <c r="I24" s="212"/>
      <c r="J24" s="212"/>
      <c r="K24" s="208"/>
      <c r="L24" s="213"/>
      <c r="M24" s="214"/>
      <c r="N24" s="214"/>
      <c r="O24" s="215"/>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216">
        <f t="shared" si="3"/>
        <v>0</v>
      </c>
      <c r="AV24" s="217"/>
      <c r="AW24" s="218">
        <f t="shared" si="1"/>
        <v>0</v>
      </c>
      <c r="AX24" s="219"/>
      <c r="AY24" s="188"/>
      <c r="AZ24" s="189"/>
      <c r="BA24" s="189"/>
      <c r="BB24" s="189"/>
      <c r="BC24" s="189"/>
      <c r="BD24" s="190"/>
    </row>
    <row r="25" spans="1:56" ht="39.950000000000003" customHeight="1">
      <c r="A25" s="1"/>
      <c r="B25" s="65">
        <f t="shared" si="2"/>
        <v>12</v>
      </c>
      <c r="C25" s="207"/>
      <c r="D25" s="208"/>
      <c r="E25" s="209"/>
      <c r="F25" s="210"/>
      <c r="G25" s="211"/>
      <c r="H25" s="212"/>
      <c r="I25" s="212"/>
      <c r="J25" s="212"/>
      <c r="K25" s="208"/>
      <c r="L25" s="213"/>
      <c r="M25" s="214"/>
      <c r="N25" s="214"/>
      <c r="O25" s="215"/>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216">
        <f t="shared" si="3"/>
        <v>0</v>
      </c>
      <c r="AV25" s="217"/>
      <c r="AW25" s="218">
        <f t="shared" si="1"/>
        <v>0</v>
      </c>
      <c r="AX25" s="219"/>
      <c r="AY25" s="188"/>
      <c r="AZ25" s="189"/>
      <c r="BA25" s="189"/>
      <c r="BB25" s="189"/>
      <c r="BC25" s="189"/>
      <c r="BD25" s="190"/>
    </row>
    <row r="26" spans="1:56" ht="39.950000000000003" customHeight="1">
      <c r="A26" s="1"/>
      <c r="B26" s="65">
        <f t="shared" si="2"/>
        <v>13</v>
      </c>
      <c r="C26" s="207"/>
      <c r="D26" s="208"/>
      <c r="E26" s="209"/>
      <c r="F26" s="210"/>
      <c r="G26" s="211"/>
      <c r="H26" s="212"/>
      <c r="I26" s="212"/>
      <c r="J26" s="212"/>
      <c r="K26" s="208"/>
      <c r="L26" s="213"/>
      <c r="M26" s="214"/>
      <c r="N26" s="214"/>
      <c r="O26" s="215"/>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216">
        <f t="shared" si="3"/>
        <v>0</v>
      </c>
      <c r="AV26" s="217"/>
      <c r="AW26" s="218">
        <f t="shared" si="1"/>
        <v>0</v>
      </c>
      <c r="AX26" s="219"/>
      <c r="AY26" s="188"/>
      <c r="AZ26" s="189"/>
      <c r="BA26" s="189"/>
      <c r="BB26" s="189"/>
      <c r="BC26" s="189"/>
      <c r="BD26" s="190"/>
    </row>
    <row r="27" spans="1:56" ht="39.950000000000003" customHeight="1" thickBot="1">
      <c r="A27" s="1"/>
      <c r="B27" s="66">
        <f t="shared" si="2"/>
        <v>14</v>
      </c>
      <c r="C27" s="191"/>
      <c r="D27" s="192"/>
      <c r="E27" s="193"/>
      <c r="F27" s="194"/>
      <c r="G27" s="195"/>
      <c r="H27" s="196"/>
      <c r="I27" s="196"/>
      <c r="J27" s="196"/>
      <c r="K27" s="192"/>
      <c r="L27" s="197"/>
      <c r="M27" s="198"/>
      <c r="N27" s="198"/>
      <c r="O27" s="199"/>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200">
        <f t="shared" si="3"/>
        <v>0</v>
      </c>
      <c r="AV27" s="201"/>
      <c r="AW27" s="202">
        <f t="shared" si="1"/>
        <v>0</v>
      </c>
      <c r="AX27" s="203"/>
      <c r="AY27" s="204"/>
      <c r="AZ27" s="205"/>
      <c r="BA27" s="205"/>
      <c r="BB27" s="205"/>
      <c r="BC27" s="205"/>
      <c r="BD27" s="206"/>
    </row>
    <row r="28" spans="1:56" ht="20.25" customHeight="1">
      <c r="A28" s="1"/>
      <c r="B28" s="1"/>
      <c r="C28" s="55"/>
      <c r="D28" s="56"/>
      <c r="E28" s="57"/>
      <c r="F28" s="1"/>
      <c r="G28" s="1"/>
      <c r="H28" s="1"/>
      <c r="I28" s="1"/>
      <c r="J28" s="1"/>
      <c r="K28" s="1"/>
      <c r="L28" s="1"/>
      <c r="M28" s="1"/>
      <c r="N28" s="1"/>
      <c r="O28" s="1"/>
      <c r="P28" s="1"/>
      <c r="Q28" s="1"/>
      <c r="R28" s="1"/>
      <c r="S28" s="1"/>
      <c r="T28" s="1"/>
      <c r="U28" s="1"/>
      <c r="V28" s="1"/>
      <c r="W28" s="1"/>
      <c r="X28" s="1"/>
      <c r="Y28" s="1"/>
      <c r="Z28" s="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20.25" customHeight="1">
      <c r="A29" s="1"/>
      <c r="B29" s="47" t="s">
        <v>126</v>
      </c>
      <c r="C29" s="47"/>
      <c r="D29" s="47"/>
      <c r="E29" s="47"/>
      <c r="F29" s="47"/>
      <c r="G29" s="47"/>
      <c r="H29" s="47"/>
      <c r="I29" s="47"/>
      <c r="J29" s="47"/>
      <c r="K29" s="47"/>
      <c r="L29" s="53"/>
      <c r="M29" s="47"/>
      <c r="N29" s="47"/>
      <c r="O29" s="47"/>
      <c r="P29" s="47"/>
      <c r="Q29" s="47"/>
      <c r="R29" s="47"/>
      <c r="S29" s="47"/>
      <c r="T29" s="47" t="s">
        <v>69</v>
      </c>
      <c r="U29" s="47"/>
      <c r="V29" s="47"/>
      <c r="W29" s="47"/>
      <c r="X29" s="47"/>
      <c r="Y29" s="47"/>
      <c r="Z29" s="78"/>
      <c r="AA29" s="1"/>
      <c r="AB29" s="1"/>
      <c r="AC29" s="1"/>
      <c r="AD29" s="1"/>
      <c r="AE29" s="1"/>
      <c r="AF29" s="1"/>
      <c r="AG29" s="1"/>
      <c r="AH29" s="150" t="s">
        <v>151</v>
      </c>
      <c r="AI29" s="150"/>
      <c r="AJ29" s="150"/>
      <c r="AK29" s="150"/>
      <c r="AL29" s="150"/>
      <c r="AM29" s="150"/>
      <c r="AN29" s="150"/>
      <c r="AO29" s="150"/>
      <c r="AP29" s="150"/>
      <c r="AQ29" s="150"/>
      <c r="AR29" s="150"/>
      <c r="AS29" s="1"/>
      <c r="AT29" s="1"/>
      <c r="AU29" s="154"/>
      <c r="AV29" s="154"/>
      <c r="AW29" s="154"/>
      <c r="AX29" s="154"/>
      <c r="AY29" s="143"/>
      <c r="AZ29" s="144"/>
      <c r="BA29" s="1"/>
      <c r="BB29" s="1"/>
      <c r="BC29" s="1"/>
      <c r="BD29" s="1"/>
    </row>
    <row r="30" spans="1:56" ht="20.25" customHeight="1">
      <c r="A30" s="1"/>
      <c r="B30" s="47"/>
      <c r="C30" s="169" t="s">
        <v>35</v>
      </c>
      <c r="D30" s="169"/>
      <c r="E30" s="169" t="s">
        <v>36</v>
      </c>
      <c r="F30" s="169"/>
      <c r="G30" s="169"/>
      <c r="H30" s="169"/>
      <c r="I30" s="47"/>
      <c r="J30" s="187" t="s">
        <v>39</v>
      </c>
      <c r="K30" s="187"/>
      <c r="L30" s="187"/>
      <c r="M30" s="187"/>
      <c r="N30" s="47"/>
      <c r="O30" s="47"/>
      <c r="P30" s="75" t="s">
        <v>47</v>
      </c>
      <c r="Q30" s="75"/>
      <c r="R30" s="47"/>
      <c r="S30" s="47"/>
      <c r="T30" s="158" t="s">
        <v>7</v>
      </c>
      <c r="U30" s="160"/>
      <c r="V30" s="158" t="s">
        <v>8</v>
      </c>
      <c r="W30" s="159"/>
      <c r="X30" s="159"/>
      <c r="Y30" s="160"/>
      <c r="Z30" s="78"/>
      <c r="AA30" s="1"/>
      <c r="AB30" s="1"/>
      <c r="AC30" s="1"/>
      <c r="AD30" s="1"/>
      <c r="AE30" s="1"/>
      <c r="AF30" s="1"/>
      <c r="AG30" s="1"/>
      <c r="AH30" s="151"/>
      <c r="AI30" s="151"/>
      <c r="AJ30" s="151"/>
      <c r="AK30" s="151"/>
      <c r="AL30" s="151"/>
      <c r="AM30" s="151"/>
      <c r="AN30" s="151"/>
      <c r="AO30" s="151"/>
      <c r="AP30" s="151"/>
      <c r="AQ30" s="151"/>
      <c r="AR30" s="151"/>
      <c r="AS30" s="1"/>
      <c r="AT30" s="1"/>
      <c r="AU30" s="154"/>
      <c r="AV30" s="154"/>
      <c r="AW30" s="154"/>
      <c r="AX30" s="154"/>
      <c r="AY30" s="143"/>
      <c r="AZ30" s="144"/>
      <c r="BA30" s="1"/>
      <c r="BB30" s="1"/>
      <c r="BC30" s="1"/>
      <c r="BD30" s="1"/>
    </row>
    <row r="31" spans="1:56" ht="20.25" customHeight="1">
      <c r="A31" s="1"/>
      <c r="B31" s="47"/>
      <c r="C31" s="157"/>
      <c r="D31" s="157"/>
      <c r="E31" s="157" t="s">
        <v>37</v>
      </c>
      <c r="F31" s="157"/>
      <c r="G31" s="157" t="s">
        <v>38</v>
      </c>
      <c r="H31" s="157"/>
      <c r="I31" s="47"/>
      <c r="J31" s="157" t="s">
        <v>37</v>
      </c>
      <c r="K31" s="157"/>
      <c r="L31" s="157" t="s">
        <v>38</v>
      </c>
      <c r="M31" s="157"/>
      <c r="N31" s="47"/>
      <c r="O31" s="47"/>
      <c r="P31" s="75" t="s">
        <v>44</v>
      </c>
      <c r="Q31" s="75"/>
      <c r="R31" s="47"/>
      <c r="S31" s="47"/>
      <c r="T31" s="158" t="s">
        <v>3</v>
      </c>
      <c r="U31" s="160"/>
      <c r="V31" s="158" t="s">
        <v>50</v>
      </c>
      <c r="W31" s="159"/>
      <c r="X31" s="159"/>
      <c r="Y31" s="160"/>
      <c r="Z31" s="80"/>
      <c r="AA31" s="1"/>
      <c r="AB31" s="1"/>
      <c r="AC31" s="1"/>
      <c r="AD31" s="1"/>
      <c r="AE31" s="1"/>
      <c r="AF31" s="1"/>
      <c r="AG31" s="1"/>
      <c r="AH31" s="152" t="s">
        <v>148</v>
      </c>
      <c r="AI31" s="152"/>
      <c r="AJ31" s="1"/>
      <c r="AK31" s="152" t="s">
        <v>149</v>
      </c>
      <c r="AL31" s="152"/>
      <c r="AM31" s="153" t="s">
        <v>150</v>
      </c>
      <c r="AN31" s="153"/>
      <c r="AO31" s="153"/>
      <c r="AP31" s="153"/>
      <c r="AQ31" s="152" t="s">
        <v>151</v>
      </c>
      <c r="AR31" s="152"/>
      <c r="AS31" s="1"/>
      <c r="AT31" s="1"/>
      <c r="AU31" s="155"/>
      <c r="AV31" s="155"/>
      <c r="AW31" s="155"/>
      <c r="AX31" s="155"/>
      <c r="AY31" s="156"/>
      <c r="AZ31" s="144"/>
      <c r="BA31" s="1"/>
      <c r="BB31" s="1"/>
      <c r="BC31" s="1"/>
      <c r="BD31" s="1"/>
    </row>
    <row r="32" spans="1:56" ht="20.25" customHeight="1">
      <c r="A32" s="1"/>
      <c r="B32" s="47"/>
      <c r="C32" s="158" t="s">
        <v>3</v>
      </c>
      <c r="D32" s="160"/>
      <c r="E32" s="179">
        <f>SUMIFS($AU$14:$AV$27,$C$14:$D$27,"介護支援専門員",$E$14:$F$27,"A")</f>
        <v>320</v>
      </c>
      <c r="F32" s="180"/>
      <c r="G32" s="181">
        <f>SUMIFS($AW$14:$AX$27,$C$14:$D$27,"介護支援専門員",$E$14:$F$27,"A")</f>
        <v>80</v>
      </c>
      <c r="H32" s="182"/>
      <c r="I32" s="87"/>
      <c r="J32" s="183">
        <v>0</v>
      </c>
      <c r="K32" s="184"/>
      <c r="L32" s="183">
        <v>0</v>
      </c>
      <c r="M32" s="184"/>
      <c r="N32" s="87"/>
      <c r="O32" s="87"/>
      <c r="P32" s="183">
        <v>2</v>
      </c>
      <c r="Q32" s="184"/>
      <c r="R32" s="47"/>
      <c r="S32" s="47"/>
      <c r="T32" s="158" t="s">
        <v>4</v>
      </c>
      <c r="U32" s="160"/>
      <c r="V32" s="158" t="s">
        <v>51</v>
      </c>
      <c r="W32" s="159"/>
      <c r="X32" s="159"/>
      <c r="Y32" s="160"/>
      <c r="Z32" s="81"/>
      <c r="AA32" s="1"/>
      <c r="AB32" s="1"/>
      <c r="AC32" s="1"/>
      <c r="AD32" s="1"/>
      <c r="AE32" s="1"/>
      <c r="AF32" s="1"/>
      <c r="AG32" s="1"/>
      <c r="AH32" s="146">
        <v>0.375</v>
      </c>
      <c r="AI32" s="146"/>
      <c r="AJ32" s="124" t="s">
        <v>152</v>
      </c>
      <c r="AK32" s="147">
        <v>0.75</v>
      </c>
      <c r="AL32" s="147"/>
      <c r="AM32" s="125" t="s">
        <v>153</v>
      </c>
      <c r="AN32" s="148">
        <v>4.1666666666666664E-2</v>
      </c>
      <c r="AO32" s="148"/>
      <c r="AP32" s="126" t="s">
        <v>0</v>
      </c>
      <c r="AQ32" s="149">
        <f>IF(OR(AH32="",AK32=""),"",(AK32+IF(AH32&gt;AK32,1,0)-AH32-AN32)*24)</f>
        <v>8</v>
      </c>
      <c r="AR32" s="149"/>
      <c r="AS32" s="1"/>
      <c r="AT32" s="1"/>
      <c r="AU32" s="155"/>
      <c r="AV32" s="155"/>
      <c r="AW32" s="155"/>
      <c r="AX32" s="155"/>
      <c r="AY32" s="156"/>
      <c r="AZ32" s="144"/>
      <c r="BA32" s="1"/>
      <c r="BB32" s="1"/>
      <c r="BC32" s="1"/>
      <c r="BD32" s="1"/>
    </row>
    <row r="33" spans="1:57" ht="20.25" customHeight="1">
      <c r="A33" s="1"/>
      <c r="B33" s="47"/>
      <c r="C33" s="158" t="s">
        <v>4</v>
      </c>
      <c r="D33" s="160"/>
      <c r="E33" s="179">
        <f>SUMIFS($AU$14:$AV$27,$C$14:$D$27,"介護支援専門員",$E$14:$F$27,"B")</f>
        <v>160</v>
      </c>
      <c r="F33" s="180"/>
      <c r="G33" s="181">
        <f>SUMIFS($AW$14:$AX$27,$C$14:$D$27,"介護支援専門員",$E$14:$F$27,"B")</f>
        <v>40</v>
      </c>
      <c r="H33" s="182"/>
      <c r="I33" s="87"/>
      <c r="J33" s="183">
        <v>0</v>
      </c>
      <c r="K33" s="184"/>
      <c r="L33" s="183">
        <v>0</v>
      </c>
      <c r="M33" s="184"/>
      <c r="N33" s="87"/>
      <c r="O33" s="87"/>
      <c r="P33" s="183">
        <v>1</v>
      </c>
      <c r="Q33" s="184"/>
      <c r="R33" s="47"/>
      <c r="S33" s="47"/>
      <c r="T33" s="158" t="s">
        <v>5</v>
      </c>
      <c r="U33" s="160"/>
      <c r="V33" s="158" t="s">
        <v>52</v>
      </c>
      <c r="W33" s="159"/>
      <c r="X33" s="159"/>
      <c r="Y33" s="160"/>
      <c r="Z33" s="81"/>
      <c r="AA33" s="1"/>
      <c r="AB33" s="1"/>
      <c r="AC33" s="1"/>
      <c r="AD33" s="1"/>
      <c r="AE33" s="1"/>
      <c r="AF33" s="1"/>
      <c r="AG33" s="1"/>
      <c r="AH33" s="146">
        <v>0.54166666666666663</v>
      </c>
      <c r="AI33" s="146"/>
      <c r="AJ33" s="124" t="s">
        <v>152</v>
      </c>
      <c r="AK33" s="147">
        <v>0.75</v>
      </c>
      <c r="AL33" s="147"/>
      <c r="AM33" s="125" t="s">
        <v>153</v>
      </c>
      <c r="AN33" s="148">
        <v>4.1666666666666664E-2</v>
      </c>
      <c r="AO33" s="148"/>
      <c r="AP33" s="126" t="s">
        <v>0</v>
      </c>
      <c r="AQ33" s="149">
        <f t="shared" ref="AQ33:AQ36" si="4">IF(OR(AH33="",AK33=""),"",(AK33+IF(AH33&gt;AK33,1,0)-AH33-AN33)*24)</f>
        <v>4.0000000000000009</v>
      </c>
      <c r="AR33" s="149"/>
      <c r="AS33" s="1"/>
      <c r="AT33" s="1"/>
      <c r="AU33" s="143"/>
      <c r="AV33" s="143"/>
      <c r="AW33" s="143"/>
      <c r="AX33" s="143"/>
      <c r="AY33" s="143"/>
      <c r="AZ33" s="144"/>
      <c r="BA33" s="1"/>
      <c r="BB33" s="1"/>
      <c r="BC33" s="1"/>
      <c r="BD33" s="1"/>
    </row>
    <row r="34" spans="1:57" ht="20.25" customHeight="1">
      <c r="A34" s="1"/>
      <c r="B34" s="47"/>
      <c r="C34" s="158" t="s">
        <v>5</v>
      </c>
      <c r="D34" s="160"/>
      <c r="E34" s="179">
        <f>SUMIFS($AU$14:$AV$27,$C$14:$D$27,"介護支援専門員",$E$14:$F$27,"C")</f>
        <v>160</v>
      </c>
      <c r="F34" s="180"/>
      <c r="G34" s="181">
        <f>SUMIFS($AW$14:$AX$27,$C$14:$D$27,"介護支援専門員",$E$14:$F$27,"C")</f>
        <v>40</v>
      </c>
      <c r="H34" s="182"/>
      <c r="I34" s="87"/>
      <c r="J34" s="183">
        <v>160</v>
      </c>
      <c r="K34" s="184"/>
      <c r="L34" s="185">
        <v>40</v>
      </c>
      <c r="M34" s="186"/>
      <c r="N34" s="87"/>
      <c r="O34" s="87"/>
      <c r="P34" s="179" t="s">
        <v>30</v>
      </c>
      <c r="Q34" s="180"/>
      <c r="R34" s="47"/>
      <c r="S34" s="47"/>
      <c r="T34" s="158" t="s">
        <v>6</v>
      </c>
      <c r="U34" s="160"/>
      <c r="V34" s="158" t="s">
        <v>68</v>
      </c>
      <c r="W34" s="159"/>
      <c r="X34" s="159"/>
      <c r="Y34" s="160"/>
      <c r="Z34" s="82"/>
      <c r="AA34" s="1"/>
      <c r="AB34" s="1"/>
      <c r="AC34" s="1"/>
      <c r="AD34" s="1"/>
      <c r="AE34" s="1"/>
      <c r="AF34" s="1"/>
      <c r="AG34" s="1"/>
      <c r="AH34" s="146">
        <v>0.41666666666666669</v>
      </c>
      <c r="AI34" s="146"/>
      <c r="AJ34" s="124" t="s">
        <v>152</v>
      </c>
      <c r="AK34" s="147">
        <v>0.625</v>
      </c>
      <c r="AL34" s="147"/>
      <c r="AM34" s="125" t="s">
        <v>153</v>
      </c>
      <c r="AN34" s="148">
        <v>4.1666666666666664E-2</v>
      </c>
      <c r="AO34" s="148"/>
      <c r="AP34" s="126" t="s">
        <v>0</v>
      </c>
      <c r="AQ34" s="149">
        <f t="shared" si="4"/>
        <v>4</v>
      </c>
      <c r="AR34" s="149"/>
      <c r="AS34" s="1"/>
      <c r="AT34" s="1"/>
      <c r="AU34" s="154"/>
      <c r="AV34" s="154"/>
      <c r="AW34" s="154"/>
      <c r="AX34" s="154"/>
      <c r="AY34" s="143"/>
      <c r="AZ34" s="144"/>
      <c r="BA34" s="1"/>
      <c r="BB34" s="1"/>
      <c r="BC34" s="1"/>
      <c r="BD34" s="1"/>
    </row>
    <row r="35" spans="1:57" ht="20.25" customHeight="1">
      <c r="A35" s="1"/>
      <c r="B35" s="47"/>
      <c r="C35" s="158" t="s">
        <v>6</v>
      </c>
      <c r="D35" s="160"/>
      <c r="E35" s="179">
        <f>SUMIFS($AU$14:$AV$27,$C$14:$D$27,"介護支援専門員",$E$14:$F$27,"D")</f>
        <v>0</v>
      </c>
      <c r="F35" s="180"/>
      <c r="G35" s="181">
        <f>SUMIFS($AW$14:$AX$27,$C$14:$D$27,"介護支援専門員",$E$14:$F$27,"D")</f>
        <v>0</v>
      </c>
      <c r="H35" s="182"/>
      <c r="I35" s="87"/>
      <c r="J35" s="183">
        <v>0</v>
      </c>
      <c r="K35" s="184"/>
      <c r="L35" s="185">
        <v>0</v>
      </c>
      <c r="M35" s="186"/>
      <c r="N35" s="87"/>
      <c r="O35" s="87"/>
      <c r="P35" s="179" t="s">
        <v>30</v>
      </c>
      <c r="Q35" s="180"/>
      <c r="R35" s="47"/>
      <c r="S35" s="47"/>
      <c r="T35" s="47"/>
      <c r="U35" s="176"/>
      <c r="V35" s="176"/>
      <c r="W35" s="177"/>
      <c r="X35" s="177"/>
      <c r="Y35" s="120"/>
      <c r="Z35" s="120"/>
      <c r="AA35" s="1"/>
      <c r="AB35" s="1"/>
      <c r="AC35" s="1"/>
      <c r="AD35" s="1"/>
      <c r="AE35" s="1"/>
      <c r="AF35" s="1"/>
      <c r="AG35" s="1"/>
      <c r="AH35" s="146"/>
      <c r="AI35" s="146"/>
      <c r="AJ35" s="124" t="s">
        <v>152</v>
      </c>
      <c r="AK35" s="147"/>
      <c r="AL35" s="147"/>
      <c r="AM35" s="125" t="s">
        <v>153</v>
      </c>
      <c r="AN35" s="148">
        <v>0</v>
      </c>
      <c r="AO35" s="148"/>
      <c r="AP35" s="126" t="s">
        <v>0</v>
      </c>
      <c r="AQ35" s="149" t="str">
        <f t="shared" si="4"/>
        <v/>
      </c>
      <c r="AR35" s="149"/>
      <c r="AS35" s="1"/>
      <c r="AT35" s="1"/>
      <c r="AU35" s="154"/>
      <c r="AV35" s="154"/>
      <c r="AW35" s="154"/>
      <c r="AX35" s="154"/>
      <c r="AY35" s="143"/>
      <c r="AZ35" s="144"/>
      <c r="BA35" s="1"/>
      <c r="BB35" s="1"/>
      <c r="BC35" s="1"/>
      <c r="BD35" s="1"/>
    </row>
    <row r="36" spans="1:57" ht="20.25" customHeight="1">
      <c r="A36" s="1"/>
      <c r="B36" s="47"/>
      <c r="C36" s="158" t="s">
        <v>27</v>
      </c>
      <c r="D36" s="160"/>
      <c r="E36" s="179">
        <f>SUM(E32:F35)</f>
        <v>640</v>
      </c>
      <c r="F36" s="180"/>
      <c r="G36" s="181">
        <f>SUM(G32:H35)</f>
        <v>160</v>
      </c>
      <c r="H36" s="182"/>
      <c r="I36" s="87"/>
      <c r="J36" s="179">
        <f>SUM(J32:K35)</f>
        <v>160</v>
      </c>
      <c r="K36" s="180"/>
      <c r="L36" s="179">
        <f>SUM(L32:M35)</f>
        <v>40</v>
      </c>
      <c r="M36" s="180"/>
      <c r="N36" s="87"/>
      <c r="O36" s="87"/>
      <c r="P36" s="179">
        <f>SUM(P32:Q33)</f>
        <v>3</v>
      </c>
      <c r="Q36" s="180"/>
      <c r="R36" s="47"/>
      <c r="S36" s="47"/>
      <c r="T36" s="47"/>
      <c r="U36" s="176"/>
      <c r="V36" s="176"/>
      <c r="W36" s="177"/>
      <c r="X36" s="177"/>
      <c r="Y36" s="119"/>
      <c r="Z36" s="119"/>
      <c r="AA36" s="1"/>
      <c r="AB36" s="1"/>
      <c r="AC36" s="1"/>
      <c r="AD36" s="1"/>
      <c r="AE36" s="1"/>
      <c r="AF36" s="1"/>
      <c r="AG36" s="1"/>
      <c r="AH36" s="146"/>
      <c r="AI36" s="146"/>
      <c r="AJ36" s="124" t="s">
        <v>152</v>
      </c>
      <c r="AK36" s="147"/>
      <c r="AL36" s="147"/>
      <c r="AM36" s="125" t="s">
        <v>153</v>
      </c>
      <c r="AN36" s="148">
        <v>0</v>
      </c>
      <c r="AO36" s="148"/>
      <c r="AP36" s="126" t="s">
        <v>0</v>
      </c>
      <c r="AQ36" s="149" t="str">
        <f t="shared" si="4"/>
        <v/>
      </c>
      <c r="AR36" s="149"/>
      <c r="AS36" s="1"/>
      <c r="AT36" s="1"/>
      <c r="AU36" s="155"/>
      <c r="AV36" s="155"/>
      <c r="AW36" s="155"/>
      <c r="AX36" s="155"/>
      <c r="AY36" s="156"/>
      <c r="AZ36" s="144"/>
      <c r="BA36" s="1"/>
      <c r="BB36" s="1"/>
      <c r="BC36" s="1"/>
      <c r="BD36" s="1"/>
    </row>
    <row r="37" spans="1:57" ht="20.25" customHeight="1">
      <c r="A37" s="1"/>
      <c r="B37" s="47"/>
      <c r="C37" s="47"/>
      <c r="D37" s="47"/>
      <c r="E37" s="47"/>
      <c r="F37" s="47"/>
      <c r="G37" s="47"/>
      <c r="H37" s="47"/>
      <c r="I37" s="47"/>
      <c r="J37" s="47"/>
      <c r="K37" s="47"/>
      <c r="L37" s="53"/>
      <c r="M37" s="47"/>
      <c r="N37" s="47"/>
      <c r="O37" s="47"/>
      <c r="P37" s="47"/>
      <c r="Q37" s="47"/>
      <c r="R37" s="47"/>
      <c r="S37" s="47"/>
      <c r="T37" s="47"/>
      <c r="U37" s="78"/>
      <c r="V37" s="78"/>
      <c r="W37" s="78"/>
      <c r="X37" s="78"/>
      <c r="Y37" s="78"/>
      <c r="Z37" s="78"/>
      <c r="AA37" s="1"/>
      <c r="AB37" s="1"/>
      <c r="AC37" s="1"/>
      <c r="AD37" s="1"/>
      <c r="AE37" s="1"/>
      <c r="AF37" s="1"/>
      <c r="AG37" s="1"/>
      <c r="AH37" s="78"/>
      <c r="AI37" s="78"/>
      <c r="AJ37" s="123"/>
      <c r="AK37" s="123"/>
      <c r="AL37" s="78"/>
      <c r="AM37" s="78"/>
      <c r="AN37" s="78"/>
      <c r="AO37" s="1"/>
      <c r="AP37" s="1"/>
      <c r="AQ37" s="1"/>
      <c r="AR37" s="1"/>
      <c r="AS37" s="1"/>
      <c r="AT37" s="1"/>
      <c r="AU37" s="155"/>
      <c r="AV37" s="155"/>
      <c r="AW37" s="155"/>
      <c r="AX37" s="155"/>
      <c r="AY37" s="156"/>
      <c r="AZ37" s="144"/>
      <c r="BA37" s="1"/>
      <c r="BB37" s="1"/>
      <c r="BC37" s="1"/>
      <c r="BD37" s="1"/>
    </row>
    <row r="38" spans="1:57" ht="20.25" customHeight="1">
      <c r="A38" s="1"/>
      <c r="B38" s="47"/>
      <c r="C38" s="53" t="s">
        <v>45</v>
      </c>
      <c r="D38" s="47"/>
      <c r="E38" s="47"/>
      <c r="F38" s="47"/>
      <c r="G38" s="47"/>
      <c r="H38" s="47"/>
      <c r="I38" s="83" t="s">
        <v>88</v>
      </c>
      <c r="J38" s="167" t="s">
        <v>89</v>
      </c>
      <c r="K38" s="168"/>
      <c r="L38" s="84"/>
      <c r="M38" s="83"/>
      <c r="N38" s="47"/>
      <c r="O38" s="47"/>
      <c r="P38" s="47"/>
      <c r="Q38" s="47"/>
      <c r="R38" s="47"/>
      <c r="S38" s="47"/>
      <c r="T38" s="47"/>
      <c r="U38" s="79"/>
      <c r="V38" s="78"/>
      <c r="W38" s="78"/>
      <c r="X38" s="78"/>
      <c r="Y38" s="78"/>
      <c r="Z38" s="78"/>
      <c r="AA38" s="1"/>
      <c r="AB38" s="1"/>
      <c r="AC38" s="1"/>
      <c r="AD38" s="1"/>
      <c r="AE38" s="1"/>
      <c r="AF38" s="1"/>
      <c r="AG38" s="1"/>
      <c r="AH38" s="127"/>
      <c r="AI38" s="127" t="s">
        <v>154</v>
      </c>
      <c r="AJ38" s="127"/>
      <c r="AK38" s="127"/>
      <c r="AL38" s="127"/>
      <c r="AM38" s="127"/>
      <c r="AN38" s="127"/>
      <c r="AO38" s="127"/>
      <c r="AP38" s="127"/>
      <c r="AQ38" s="1"/>
      <c r="AR38" s="127"/>
      <c r="AS38" s="1"/>
      <c r="AT38" s="1"/>
      <c r="AU38" s="1"/>
      <c r="AV38" s="1"/>
      <c r="AW38" s="1"/>
      <c r="AX38" s="1"/>
      <c r="AY38" s="1"/>
      <c r="AZ38" s="1"/>
      <c r="BA38" s="1"/>
      <c r="BB38" s="1"/>
      <c r="BC38" s="1"/>
      <c r="BD38" s="1"/>
    </row>
    <row r="39" spans="1:57" ht="20.25" customHeight="1">
      <c r="A39" s="1"/>
      <c r="B39" s="47"/>
      <c r="C39" s="47" t="s">
        <v>40</v>
      </c>
      <c r="D39" s="47"/>
      <c r="E39" s="47"/>
      <c r="F39" s="47"/>
      <c r="G39" s="47"/>
      <c r="H39" s="47" t="s">
        <v>41</v>
      </c>
      <c r="I39" s="47"/>
      <c r="J39" s="47"/>
      <c r="K39" s="47"/>
      <c r="L39" s="53"/>
      <c r="M39" s="47"/>
      <c r="N39" s="47"/>
      <c r="O39" s="47"/>
      <c r="P39" s="47"/>
      <c r="Q39" s="47"/>
      <c r="R39" s="47"/>
      <c r="S39" s="47"/>
      <c r="T39" s="47"/>
      <c r="U39" s="78"/>
      <c r="V39" s="78"/>
      <c r="W39" s="78"/>
      <c r="X39" s="78"/>
      <c r="Y39" s="78"/>
      <c r="Z39" s="78"/>
      <c r="AA39" s="1"/>
      <c r="AB39" s="1"/>
      <c r="AC39" s="1"/>
      <c r="AD39" s="1"/>
      <c r="AE39" s="1"/>
      <c r="AF39" s="1"/>
      <c r="AG39" s="1"/>
      <c r="AH39" s="127"/>
      <c r="AI39" s="127" t="s">
        <v>155</v>
      </c>
      <c r="AJ39" s="127"/>
      <c r="AK39" s="127"/>
      <c r="AL39" s="127"/>
      <c r="AM39" s="127"/>
      <c r="AN39" s="127"/>
      <c r="AO39" s="127"/>
      <c r="AP39" s="127"/>
      <c r="AQ39" s="127"/>
      <c r="AR39" s="1"/>
      <c r="AS39" s="1"/>
      <c r="AT39" s="1"/>
      <c r="AU39" s="1"/>
      <c r="AV39" s="1"/>
      <c r="AW39" s="1"/>
      <c r="AX39" s="1"/>
      <c r="AY39" s="1"/>
      <c r="AZ39" s="1"/>
      <c r="BA39" s="1"/>
      <c r="BB39" s="1"/>
      <c r="BC39" s="1"/>
      <c r="BD39" s="1"/>
    </row>
    <row r="40" spans="1:57" ht="20.25" customHeight="1" thickBot="1">
      <c r="A40" s="1"/>
      <c r="B40" s="47"/>
      <c r="C40" s="47" t="str">
        <f>IF($J$38="週","対象時間数（週平均）","対象時間数（当月合計）")</f>
        <v>対象時間数（週平均）</v>
      </c>
      <c r="D40" s="47"/>
      <c r="E40" s="47"/>
      <c r="F40" s="47"/>
      <c r="G40" s="47"/>
      <c r="H40" s="47" t="str">
        <f>IF($J$38="週","週に勤務すべき時間数","当月に勤務すべき時間数")</f>
        <v>週に勤務すべき時間数</v>
      </c>
      <c r="I40" s="47"/>
      <c r="J40" s="47"/>
      <c r="K40" s="47"/>
      <c r="L40" s="53"/>
      <c r="M40" s="169" t="s">
        <v>42</v>
      </c>
      <c r="N40" s="169"/>
      <c r="O40" s="169"/>
      <c r="P40" s="169"/>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7" ht="20.25" customHeight="1" thickTop="1" thickBot="1">
      <c r="A41" s="1"/>
      <c r="B41" s="47"/>
      <c r="C41" s="170">
        <f>IF($J$38="週",L36,J36)</f>
        <v>40</v>
      </c>
      <c r="D41" s="171"/>
      <c r="E41" s="171"/>
      <c r="F41" s="172"/>
      <c r="G41" s="77" t="s">
        <v>28</v>
      </c>
      <c r="H41" s="158">
        <f>IF($J$38="週",$AV$5,$AZ$5)</f>
        <v>40</v>
      </c>
      <c r="I41" s="159"/>
      <c r="J41" s="159"/>
      <c r="K41" s="160"/>
      <c r="L41" s="77" t="s">
        <v>29</v>
      </c>
      <c r="M41" s="173">
        <f>ROUNDDOWN(C41/H41,1)</f>
        <v>1</v>
      </c>
      <c r="N41" s="174"/>
      <c r="O41" s="174"/>
      <c r="P41" s="175"/>
      <c r="Q41" s="47"/>
      <c r="R41" s="47"/>
      <c r="S41" s="47"/>
      <c r="T41" s="47"/>
      <c r="U41" s="178"/>
      <c r="V41" s="178"/>
      <c r="W41" s="178"/>
      <c r="X41" s="178"/>
      <c r="Y41" s="81"/>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7" ht="20.25" customHeight="1" thickTop="1">
      <c r="A42" s="1"/>
      <c r="B42" s="47"/>
      <c r="C42" s="47"/>
      <c r="D42" s="47"/>
      <c r="E42" s="47"/>
      <c r="F42" s="47"/>
      <c r="G42" s="47"/>
      <c r="H42" s="47"/>
      <c r="I42" s="47"/>
      <c r="J42" s="47"/>
      <c r="K42" s="47"/>
      <c r="L42" s="53"/>
      <c r="M42" s="47" t="s">
        <v>70</v>
      </c>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7" ht="20.25" customHeight="1">
      <c r="A43" s="1"/>
      <c r="B43" s="47"/>
      <c r="C43" s="47" t="s">
        <v>116</v>
      </c>
      <c r="D43" s="47"/>
      <c r="E43" s="47"/>
      <c r="F43" s="47"/>
      <c r="G43" s="47"/>
      <c r="H43" s="47"/>
      <c r="I43" s="47"/>
      <c r="J43" s="47"/>
      <c r="K43" s="47"/>
      <c r="L43" s="53"/>
      <c r="M43" s="47"/>
      <c r="N43" s="47"/>
      <c r="O43" s="47"/>
      <c r="P43" s="47"/>
      <c r="Q43" s="47"/>
      <c r="R43" s="47"/>
      <c r="S43" s="47"/>
      <c r="T43" s="47"/>
      <c r="U43" s="47"/>
      <c r="V43" s="85"/>
      <c r="W43" s="86"/>
      <c r="X43" s="86"/>
      <c r="Y43" s="47"/>
      <c r="Z43" s="47"/>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7" ht="20.25" customHeight="1">
      <c r="A44" s="1"/>
      <c r="B44" s="47"/>
      <c r="C44" s="47" t="s">
        <v>47</v>
      </c>
      <c r="D44" s="47"/>
      <c r="E44" s="47"/>
      <c r="F44" s="47"/>
      <c r="G44" s="47"/>
      <c r="H44" s="47"/>
      <c r="I44" s="47"/>
      <c r="J44" s="47"/>
      <c r="K44" s="47"/>
      <c r="L44" s="53"/>
      <c r="M44" s="77"/>
      <c r="N44" s="77"/>
      <c r="O44" s="77"/>
      <c r="P44" s="77"/>
      <c r="Q44" s="47"/>
      <c r="R44" s="47"/>
      <c r="S44" s="47"/>
      <c r="T44" s="47"/>
      <c r="U44" s="47"/>
      <c r="V44" s="85"/>
      <c r="W44" s="86"/>
      <c r="X44" s="86"/>
      <c r="Y44" s="47"/>
      <c r="Z44" s="47"/>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7" ht="20.25" customHeight="1">
      <c r="A45" s="1"/>
      <c r="B45" s="47"/>
      <c r="C45" s="47" t="s">
        <v>43</v>
      </c>
      <c r="D45" s="47"/>
      <c r="E45" s="47"/>
      <c r="F45" s="47"/>
      <c r="G45" s="47"/>
      <c r="H45" s="47" t="s">
        <v>46</v>
      </c>
      <c r="I45" s="47"/>
      <c r="J45" s="47"/>
      <c r="K45" s="47"/>
      <c r="L45" s="47"/>
      <c r="M45" s="157" t="s">
        <v>27</v>
      </c>
      <c r="N45" s="157"/>
      <c r="O45" s="157"/>
      <c r="P45" s="157"/>
      <c r="Q45" s="47"/>
      <c r="R45" s="47"/>
      <c r="S45" s="47"/>
      <c r="T45" s="47"/>
      <c r="U45" s="47"/>
      <c r="V45" s="85"/>
      <c r="W45" s="86"/>
      <c r="X45" s="86"/>
      <c r="Y45" s="47"/>
      <c r="Z45" s="47"/>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7" ht="20.25" customHeight="1">
      <c r="A46" s="1"/>
      <c r="B46" s="47"/>
      <c r="C46" s="158">
        <f>P36</f>
        <v>3</v>
      </c>
      <c r="D46" s="159"/>
      <c r="E46" s="159"/>
      <c r="F46" s="160"/>
      <c r="G46" s="77" t="s">
        <v>80</v>
      </c>
      <c r="H46" s="161">
        <f>M41</f>
        <v>1</v>
      </c>
      <c r="I46" s="162"/>
      <c r="J46" s="162"/>
      <c r="K46" s="163"/>
      <c r="L46" s="77" t="s">
        <v>29</v>
      </c>
      <c r="M46" s="164">
        <f>ROUNDDOWN(C46+H46,1)</f>
        <v>4</v>
      </c>
      <c r="N46" s="165"/>
      <c r="O46" s="165"/>
      <c r="P46" s="166"/>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7" ht="20.25" customHeight="1">
      <c r="A47" s="1"/>
      <c r="B47" s="47"/>
      <c r="C47" s="47"/>
      <c r="D47" s="47"/>
      <c r="E47" s="47"/>
      <c r="F47" s="47"/>
      <c r="G47" s="47"/>
      <c r="H47" s="47"/>
      <c r="I47" s="47"/>
      <c r="J47" s="47"/>
      <c r="K47" s="47"/>
      <c r="L47" s="47"/>
      <c r="M47" s="47"/>
      <c r="N47" s="53"/>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7" ht="20.25" customHeight="1">
      <c r="C48" s="59"/>
      <c r="D48" s="59"/>
      <c r="T48" s="59"/>
      <c r="AJ48" s="60"/>
      <c r="AK48" s="61"/>
      <c r="AL48" s="61"/>
      <c r="BE48" s="61"/>
    </row>
    <row r="49" spans="3:58" ht="20.25" customHeight="1">
      <c r="C49" s="59"/>
      <c r="D49" s="59"/>
      <c r="U49" s="59"/>
      <c r="AK49" s="60"/>
      <c r="AL49" s="61"/>
      <c r="AM49" s="61"/>
      <c r="BF49" s="61"/>
    </row>
    <row r="50" spans="3:58" ht="20.25" customHeight="1">
      <c r="D50" s="59"/>
      <c r="U50" s="59"/>
      <c r="AK50" s="60"/>
      <c r="AL50" s="61"/>
      <c r="AM50" s="61"/>
      <c r="BF50" s="61"/>
    </row>
    <row r="51" spans="3:58" ht="20.25" customHeight="1">
      <c r="C51" s="59"/>
      <c r="D51" s="59"/>
      <c r="U51" s="59"/>
      <c r="AK51" s="60"/>
      <c r="AL51" s="61"/>
      <c r="AM51" s="61"/>
      <c r="BF51" s="61"/>
    </row>
    <row r="52" spans="3:58" ht="20.25" customHeight="1">
      <c r="C52" s="60"/>
      <c r="D52" s="60"/>
      <c r="E52" s="60"/>
      <c r="F52" s="60"/>
      <c r="G52" s="60"/>
      <c r="H52" s="60"/>
      <c r="I52" s="60"/>
      <c r="J52" s="60"/>
      <c r="K52" s="60"/>
      <c r="L52" s="60"/>
      <c r="M52" s="60"/>
      <c r="N52" s="60"/>
      <c r="O52" s="60"/>
      <c r="P52" s="60"/>
      <c r="Q52" s="60"/>
      <c r="R52" s="60"/>
      <c r="S52" s="60"/>
      <c r="T52" s="60"/>
      <c r="U52" s="61"/>
      <c r="V52" s="61"/>
      <c r="W52" s="60"/>
      <c r="X52" s="60"/>
      <c r="Y52" s="60"/>
      <c r="Z52" s="60"/>
      <c r="AA52" s="60"/>
      <c r="AB52" s="60"/>
      <c r="AC52" s="60"/>
      <c r="AD52" s="60"/>
      <c r="AE52" s="60"/>
      <c r="AF52" s="60"/>
      <c r="AG52" s="60"/>
      <c r="AH52" s="60"/>
      <c r="AI52" s="60"/>
      <c r="AJ52" s="60"/>
      <c r="AK52" s="60"/>
      <c r="AL52" s="61"/>
      <c r="AM52" s="61"/>
      <c r="BF52" s="61"/>
    </row>
    <row r="53" spans="3:58" ht="20.25" customHeight="1">
      <c r="C53" s="60"/>
      <c r="D53" s="60"/>
      <c r="E53" s="60"/>
      <c r="F53" s="60"/>
      <c r="G53" s="60"/>
      <c r="H53" s="60"/>
      <c r="I53" s="60"/>
      <c r="J53" s="60"/>
      <c r="K53" s="60"/>
      <c r="L53" s="60"/>
      <c r="M53" s="60"/>
      <c r="N53" s="60"/>
      <c r="O53" s="60"/>
      <c r="P53" s="60"/>
      <c r="Q53" s="60"/>
      <c r="R53" s="60"/>
      <c r="S53" s="60"/>
      <c r="T53" s="60"/>
      <c r="U53" s="61"/>
      <c r="V53" s="61"/>
      <c r="W53" s="60"/>
      <c r="X53" s="60"/>
      <c r="Y53" s="60"/>
      <c r="Z53" s="60"/>
      <c r="AA53" s="60"/>
      <c r="AB53" s="60"/>
      <c r="AC53" s="60"/>
      <c r="AD53" s="60"/>
      <c r="AE53" s="60"/>
      <c r="AF53" s="60"/>
      <c r="AG53" s="60"/>
      <c r="AH53" s="60"/>
      <c r="AI53" s="60"/>
      <c r="AJ53" s="60"/>
      <c r="AK53" s="60"/>
      <c r="AL53" s="61"/>
      <c r="AM53" s="61"/>
      <c r="BF53" s="61"/>
    </row>
  </sheetData>
  <sheetProtection insertRows="0"/>
  <mergeCells count="216">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C30:D31"/>
    <mergeCell ref="E30:H30"/>
    <mergeCell ref="J30:M30"/>
    <mergeCell ref="T30:U30"/>
    <mergeCell ref="V30:Y30"/>
    <mergeCell ref="E31:F31"/>
    <mergeCell ref="G31:H31"/>
    <mergeCell ref="J31:K31"/>
    <mergeCell ref="L31:M31"/>
    <mergeCell ref="T31:U31"/>
    <mergeCell ref="V31:Y31"/>
    <mergeCell ref="T33:U33"/>
    <mergeCell ref="V33:Y33"/>
    <mergeCell ref="C33:D33"/>
    <mergeCell ref="E33:F33"/>
    <mergeCell ref="G33:H33"/>
    <mergeCell ref="J33:K33"/>
    <mergeCell ref="G32:H32"/>
    <mergeCell ref="J32:K32"/>
    <mergeCell ref="L32:M32"/>
    <mergeCell ref="P32:Q32"/>
    <mergeCell ref="T32:U32"/>
    <mergeCell ref="V32:Y32"/>
    <mergeCell ref="C32:D32"/>
    <mergeCell ref="E32:F32"/>
    <mergeCell ref="L33:M33"/>
    <mergeCell ref="P33:Q33"/>
    <mergeCell ref="P36:Q36"/>
    <mergeCell ref="E35:F35"/>
    <mergeCell ref="G35:H35"/>
    <mergeCell ref="J35:K35"/>
    <mergeCell ref="L35:M35"/>
    <mergeCell ref="P35:Q35"/>
    <mergeCell ref="U35:V35"/>
    <mergeCell ref="V34:Y34"/>
    <mergeCell ref="C35:D35"/>
    <mergeCell ref="E34:F34"/>
    <mergeCell ref="G34:H34"/>
    <mergeCell ref="J34:K34"/>
    <mergeCell ref="L34:M34"/>
    <mergeCell ref="P34:Q34"/>
    <mergeCell ref="T34:U34"/>
    <mergeCell ref="C34:D34"/>
    <mergeCell ref="AU29:AX30"/>
    <mergeCell ref="AU31:AX32"/>
    <mergeCell ref="AY31:AY32"/>
    <mergeCell ref="AU34:AX35"/>
    <mergeCell ref="AU36:AX37"/>
    <mergeCell ref="AY36:AY37"/>
    <mergeCell ref="M45:P45"/>
    <mergeCell ref="C46:F46"/>
    <mergeCell ref="H46:K46"/>
    <mergeCell ref="M46:P46"/>
    <mergeCell ref="J38:K38"/>
    <mergeCell ref="M40:P40"/>
    <mergeCell ref="C41:F41"/>
    <mergeCell ref="H41:K41"/>
    <mergeCell ref="M41:P41"/>
    <mergeCell ref="U36:V36"/>
    <mergeCell ref="W36:X36"/>
    <mergeCell ref="U41:X41"/>
    <mergeCell ref="W35:X35"/>
    <mergeCell ref="C36:D36"/>
    <mergeCell ref="E36:F36"/>
    <mergeCell ref="G36:H36"/>
    <mergeCell ref="J36:K36"/>
    <mergeCell ref="L36:M36"/>
    <mergeCell ref="AH29:AR29"/>
    <mergeCell ref="AH30:AR30"/>
    <mergeCell ref="AH31:AI31"/>
    <mergeCell ref="AK31:AL31"/>
    <mergeCell ref="AM31:AP31"/>
    <mergeCell ref="AQ31:AR31"/>
    <mergeCell ref="AH32:AI32"/>
    <mergeCell ref="AK32:AL32"/>
    <mergeCell ref="AN32:AO32"/>
    <mergeCell ref="AQ32:AR32"/>
    <mergeCell ref="AH36:AI36"/>
    <mergeCell ref="AK36:AL36"/>
    <mergeCell ref="AN36:AO36"/>
    <mergeCell ref="AQ36:AR36"/>
    <mergeCell ref="AH33:AI33"/>
    <mergeCell ref="AK33:AL33"/>
    <mergeCell ref="AN33:AO33"/>
    <mergeCell ref="AQ33:AR33"/>
    <mergeCell ref="AH34:AI34"/>
    <mergeCell ref="AK34:AL34"/>
    <mergeCell ref="AN34:AO34"/>
    <mergeCell ref="AQ34:AR34"/>
    <mergeCell ref="AH35:AI35"/>
    <mergeCell ref="AK35:AL35"/>
    <mergeCell ref="AN35:AO35"/>
    <mergeCell ref="AQ35:AR35"/>
  </mergeCells>
  <phoneticPr fontId="1"/>
  <conditionalFormatting sqref="P14:AX27">
    <cfRule type="expression" dxfId="9" priority="4">
      <formula>INDIRECT(ADDRESS(ROW(),COLUMN()))=TRUNC(INDIRECT(ADDRESS(ROW(),COLUMN())))</formula>
    </cfRule>
  </conditionalFormatting>
  <conditionalFormatting sqref="E32:Q36">
    <cfRule type="expression" dxfId="8" priority="2">
      <formula>INDIRECT(ADDRESS(ROW(),COLUMN()))=TRUNC(INDIRECT(ADDRESS(ROW(),COLUMN())))</formula>
    </cfRule>
  </conditionalFormatting>
  <conditionalFormatting sqref="C41:F41">
    <cfRule type="expression" dxfId="7" priority="1">
      <formula>INDIRECT(ADDRESS(ROW(),COLUMN()))=TRUNC(INDIRECT(ADDRESS(ROW(),COLUMN())))</formula>
    </cfRule>
  </conditionalFormatting>
  <dataValidations count="9">
    <dataValidation type="list" allowBlank="1" showInputMessage="1" showErrorMessage="1" sqref="AZ3">
      <formula1>"４週,暦月"</formula1>
    </dataValidation>
    <dataValidation type="list" allowBlank="1" showInputMessage="1" showErrorMessage="1" sqref="J38:K38">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allowBlank="1" showInputMessage="1" showErrorMessage="1" error="入力可能範囲　32～40" sqref="AZ6"/>
    <dataValidation type="list" allowBlank="1" showInputMessage="1" sqref="C14:D27">
      <formula1>職種</formula1>
    </dataValidation>
    <dataValidation type="list" errorStyle="warning" allowBlank="1" showInputMessage="1" error="リストにない場合のみ、入力してください。" sqref="G14:K27">
      <formula1>INDIRECT(C14)</formula1>
    </dataValidation>
    <dataValidation type="list" allowBlank="1" showInputMessage="1" sqref="E14:F27">
      <formula1>"A, B, C, D"</formula1>
    </dataValidation>
    <dataValidation imeMode="off" allowBlank="1" showInputMessage="1" showErrorMessage="1" sqref="AU31:AX32 AU36:AX37 AH32:AI36 AK32:AL36 AN32:AO36"/>
  </dataValidations>
  <printOptions horizontalCentered="1"/>
  <pageMargins left="0.23622047244094491" right="0.23622047244094491" top="0.82677165354330717" bottom="0.27559055118110237" header="0.31496062992125984" footer="0.31496062992125984"/>
  <pageSetup paperSize="9" scale="40" fitToHeight="0"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H54"/>
  <sheetViews>
    <sheetView showGridLines="0" view="pageBreakPreview" zoomScale="55" zoomScaleNormal="55" zoomScaleSheetLayoutView="55" workbookViewId="0">
      <selection activeCell="R22" sqref="R22"/>
    </sheetView>
  </sheetViews>
  <sheetFormatPr defaultColWidth="4.5" defaultRowHeight="20.25" customHeight="1"/>
  <cols>
    <col min="1" max="1" width="1.375" style="1" customWidth="1"/>
    <col min="2" max="2" width="5.625" style="1" customWidth="1"/>
    <col min="3" max="4" width="10.625" style="1" customWidth="1"/>
    <col min="5" max="6" width="3.625" style="1" customWidth="1"/>
    <col min="7" max="56" width="5.625" style="1" customWidth="1"/>
    <col min="57" max="16384" width="4.5" style="1"/>
  </cols>
  <sheetData>
    <row r="1" spans="2:60" s="8" customFormat="1" ht="20.25" customHeight="1">
      <c r="C1" s="30" t="s">
        <v>144</v>
      </c>
      <c r="D1" s="30"/>
      <c r="G1" s="31" t="s">
        <v>15</v>
      </c>
      <c r="J1" s="30"/>
      <c r="K1" s="30"/>
      <c r="L1" s="30"/>
      <c r="M1" s="30"/>
      <c r="AK1" s="4" t="s">
        <v>18</v>
      </c>
      <c r="AL1" s="4" t="s">
        <v>16</v>
      </c>
      <c r="AM1" s="297" t="s">
        <v>108</v>
      </c>
      <c r="AN1" s="297"/>
      <c r="AO1" s="297"/>
      <c r="AP1" s="297"/>
      <c r="AQ1" s="297"/>
      <c r="AR1" s="297"/>
      <c r="AS1" s="297"/>
      <c r="AT1" s="297"/>
      <c r="AU1" s="297"/>
      <c r="AV1" s="297"/>
      <c r="AW1" s="297"/>
      <c r="AX1" s="297"/>
      <c r="AY1" s="297"/>
      <c r="AZ1" s="297"/>
      <c r="BA1" s="297"/>
      <c r="BB1" s="32" t="s">
        <v>0</v>
      </c>
    </row>
    <row r="2" spans="2:60" s="3" customFormat="1" ht="20.25" customHeight="1">
      <c r="D2" s="31"/>
      <c r="H2" s="31"/>
      <c r="I2" s="4"/>
      <c r="J2" s="4"/>
      <c r="K2" s="4"/>
      <c r="L2" s="4"/>
      <c r="M2" s="4"/>
      <c r="T2" s="4" t="s">
        <v>19</v>
      </c>
      <c r="U2" s="298"/>
      <c r="V2" s="298"/>
      <c r="W2" s="4" t="s">
        <v>16</v>
      </c>
      <c r="X2" s="299" t="str">
        <f>IF(U2=0,"",YEAR(DATE(2018+U2,1,1)))</f>
        <v/>
      </c>
      <c r="Y2" s="299"/>
      <c r="Z2" s="3" t="s">
        <v>20</v>
      </c>
      <c r="AA2" s="3" t="s">
        <v>21</v>
      </c>
      <c r="AB2" s="298"/>
      <c r="AC2" s="298"/>
      <c r="AD2" s="3" t="s">
        <v>22</v>
      </c>
      <c r="AJ2" s="32"/>
      <c r="AK2" s="4" t="s">
        <v>17</v>
      </c>
      <c r="AL2" s="4" t="s">
        <v>16</v>
      </c>
      <c r="AM2" s="298"/>
      <c r="AN2" s="298"/>
      <c r="AO2" s="298"/>
      <c r="AP2" s="298"/>
      <c r="AQ2" s="298"/>
      <c r="AR2" s="298"/>
      <c r="AS2" s="298"/>
      <c r="AT2" s="298"/>
      <c r="AU2" s="298"/>
      <c r="AV2" s="298"/>
      <c r="AW2" s="298"/>
      <c r="AX2" s="298"/>
      <c r="AY2" s="298"/>
      <c r="AZ2" s="298"/>
      <c r="BA2" s="298"/>
      <c r="BB2" s="32" t="s">
        <v>0</v>
      </c>
      <c r="BC2" s="4"/>
      <c r="BD2" s="4"/>
      <c r="BE2" s="4"/>
    </row>
    <row r="3" spans="2:60"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71</v>
      </c>
      <c r="AZ3" s="300"/>
      <c r="BA3" s="300"/>
      <c r="BB3" s="300"/>
      <c r="BC3" s="300"/>
      <c r="BD3" s="4"/>
      <c r="BE3" s="4"/>
    </row>
    <row r="4" spans="2:60"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92</v>
      </c>
      <c r="AZ4" s="300"/>
      <c r="BA4" s="300"/>
      <c r="BB4" s="300"/>
      <c r="BC4" s="300"/>
      <c r="BD4" s="4"/>
      <c r="BE4" s="4"/>
    </row>
    <row r="5" spans="2:60"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91">
        <v>40</v>
      </c>
      <c r="AW5" s="292"/>
      <c r="AX5" s="47" t="s">
        <v>23</v>
      </c>
      <c r="AY5" s="8"/>
      <c r="AZ5" s="291">
        <v>160</v>
      </c>
      <c r="BA5" s="292"/>
      <c r="BB5" s="47" t="s">
        <v>83</v>
      </c>
      <c r="BC5" s="8"/>
      <c r="BE5" s="4"/>
    </row>
    <row r="6" spans="2:60"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P6" s="8"/>
      <c r="AR6" s="8" t="s">
        <v>145</v>
      </c>
      <c r="AT6" s="52"/>
      <c r="AU6" s="52"/>
      <c r="AV6" s="8"/>
      <c r="AW6" s="8"/>
      <c r="AX6" s="54"/>
      <c r="AY6" s="8"/>
      <c r="AZ6" s="301"/>
      <c r="BA6" s="302"/>
      <c r="BB6" s="47" t="s">
        <v>118</v>
      </c>
      <c r="BC6" s="331"/>
      <c r="BD6" s="331"/>
      <c r="BE6" s="4"/>
    </row>
    <row r="7" spans="2:60"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95" t="e">
        <f>DAY(EOMONTH(DATE(X2,AB2,1),0))</f>
        <v>#VALUE!</v>
      </c>
      <c r="BA7" s="296"/>
      <c r="BB7" s="47" t="s">
        <v>25</v>
      </c>
      <c r="BE7" s="4"/>
    </row>
    <row r="8" spans="2:60" ht="5.0999999999999996" customHeight="1" thickBot="1">
      <c r="C8" s="2"/>
      <c r="D8" s="2"/>
      <c r="S8" s="2"/>
      <c r="AJ8" s="2"/>
      <c r="BC8" s="5"/>
      <c r="BD8" s="5"/>
      <c r="BE8" s="5"/>
    </row>
    <row r="9" spans="2:60" ht="20.25" customHeight="1" thickBot="1">
      <c r="B9" s="279" t="s">
        <v>26</v>
      </c>
      <c r="C9" s="281" t="s">
        <v>119</v>
      </c>
      <c r="D9" s="282"/>
      <c r="E9" s="285" t="s">
        <v>120</v>
      </c>
      <c r="F9" s="282"/>
      <c r="G9" s="285" t="s">
        <v>121</v>
      </c>
      <c r="H9" s="281"/>
      <c r="I9" s="281"/>
      <c r="J9" s="281"/>
      <c r="K9" s="282"/>
      <c r="L9" s="285" t="s">
        <v>122</v>
      </c>
      <c r="M9" s="281"/>
      <c r="N9" s="281"/>
      <c r="O9" s="287"/>
      <c r="P9" s="289" t="s">
        <v>123</v>
      </c>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68" t="str">
        <f>IF(AZ3="４週","(10)1～4週目の勤務時間数合計","(10)1か月の勤務時間数合計")</f>
        <v>(10)1か月の勤務時間数合計</v>
      </c>
      <c r="AV9" s="269"/>
      <c r="AW9" s="268" t="s">
        <v>124</v>
      </c>
      <c r="AX9" s="269"/>
      <c r="AY9" s="274" t="s">
        <v>125</v>
      </c>
      <c r="AZ9" s="274"/>
      <c r="BA9" s="274"/>
      <c r="BB9" s="274"/>
      <c r="BC9" s="274"/>
      <c r="BD9" s="274"/>
    </row>
    <row r="10" spans="2:60" ht="20.25" customHeight="1" thickBot="1">
      <c r="B10" s="280"/>
      <c r="C10" s="283"/>
      <c r="D10" s="284"/>
      <c r="E10" s="286"/>
      <c r="F10" s="284"/>
      <c r="G10" s="286"/>
      <c r="H10" s="283"/>
      <c r="I10" s="283"/>
      <c r="J10" s="283"/>
      <c r="K10" s="284"/>
      <c r="L10" s="286"/>
      <c r="M10" s="283"/>
      <c r="N10" s="283"/>
      <c r="O10" s="288"/>
      <c r="P10" s="276" t="s">
        <v>10</v>
      </c>
      <c r="Q10" s="277"/>
      <c r="R10" s="277"/>
      <c r="S10" s="277"/>
      <c r="T10" s="277"/>
      <c r="U10" s="277"/>
      <c r="V10" s="278"/>
      <c r="W10" s="276" t="s">
        <v>11</v>
      </c>
      <c r="X10" s="277"/>
      <c r="Y10" s="277"/>
      <c r="Z10" s="277"/>
      <c r="AA10" s="277"/>
      <c r="AB10" s="277"/>
      <c r="AC10" s="278"/>
      <c r="AD10" s="276" t="s">
        <v>12</v>
      </c>
      <c r="AE10" s="277"/>
      <c r="AF10" s="277"/>
      <c r="AG10" s="277"/>
      <c r="AH10" s="277"/>
      <c r="AI10" s="277"/>
      <c r="AJ10" s="278"/>
      <c r="AK10" s="276" t="s">
        <v>13</v>
      </c>
      <c r="AL10" s="277"/>
      <c r="AM10" s="277"/>
      <c r="AN10" s="277"/>
      <c r="AO10" s="277"/>
      <c r="AP10" s="277"/>
      <c r="AQ10" s="278"/>
      <c r="AR10" s="276" t="s">
        <v>14</v>
      </c>
      <c r="AS10" s="277"/>
      <c r="AT10" s="278"/>
      <c r="AU10" s="270"/>
      <c r="AV10" s="271"/>
      <c r="AW10" s="270"/>
      <c r="AX10" s="271"/>
      <c r="AY10" s="274"/>
      <c r="AZ10" s="274"/>
      <c r="BA10" s="274"/>
      <c r="BB10" s="274"/>
      <c r="BC10" s="274"/>
      <c r="BD10" s="274"/>
      <c r="BF10" s="330"/>
      <c r="BG10" s="330"/>
      <c r="BH10" s="330"/>
    </row>
    <row r="11" spans="2:60" ht="20.25" customHeight="1" thickBot="1">
      <c r="B11" s="280"/>
      <c r="C11" s="283"/>
      <c r="D11" s="284"/>
      <c r="E11" s="286"/>
      <c r="F11" s="284"/>
      <c r="G11" s="286"/>
      <c r="H11" s="283"/>
      <c r="I11" s="283"/>
      <c r="J11" s="283"/>
      <c r="K11" s="284"/>
      <c r="L11" s="286"/>
      <c r="M11" s="283"/>
      <c r="N11" s="283"/>
      <c r="O11" s="288"/>
      <c r="P11" s="67" t="e">
        <f>DAY(DATE($X$2,$AB$2,1))</f>
        <v>#VALUE!</v>
      </c>
      <c r="Q11" s="68" t="e">
        <f>DAY(DATE($X$2,$AB$2,2))</f>
        <v>#VALUE!</v>
      </c>
      <c r="R11" s="68" t="e">
        <f>DAY(DATE($X$2,$AB$2,3))</f>
        <v>#VALUE!</v>
      </c>
      <c r="S11" s="68" t="e">
        <f>DAY(DATE($X$2,$AB$2,4))</f>
        <v>#VALUE!</v>
      </c>
      <c r="T11" s="68" t="e">
        <f>DAY(DATE($X$2,$AB$2,5))</f>
        <v>#VALUE!</v>
      </c>
      <c r="U11" s="68" t="e">
        <f>DAY(DATE($X$2,$AB$2,6))</f>
        <v>#VALUE!</v>
      </c>
      <c r="V11" s="69" t="e">
        <f>DAY(DATE($X$2,$AB$2,7))</f>
        <v>#VALUE!</v>
      </c>
      <c r="W11" s="67" t="e">
        <f>DAY(DATE($X$2,$AB$2,8))</f>
        <v>#VALUE!</v>
      </c>
      <c r="X11" s="68" t="e">
        <f>DAY(DATE($X$2,$AB$2,9))</f>
        <v>#VALUE!</v>
      </c>
      <c r="Y11" s="68" t="e">
        <f>DAY(DATE($X$2,$AB$2,10))</f>
        <v>#VALUE!</v>
      </c>
      <c r="Z11" s="68" t="e">
        <f>DAY(DATE($X$2,$AB$2,11))</f>
        <v>#VALUE!</v>
      </c>
      <c r="AA11" s="68" t="e">
        <f>DAY(DATE($X$2,$AB$2,12))</f>
        <v>#VALUE!</v>
      </c>
      <c r="AB11" s="68" t="e">
        <f>DAY(DATE($X$2,$AB$2,13))</f>
        <v>#VALUE!</v>
      </c>
      <c r="AC11" s="69" t="e">
        <f>DAY(DATE($X$2,$AB$2,14))</f>
        <v>#VALUE!</v>
      </c>
      <c r="AD11" s="67" t="e">
        <f>DAY(DATE($X$2,$AB$2,15))</f>
        <v>#VALUE!</v>
      </c>
      <c r="AE11" s="68" t="e">
        <f>DAY(DATE($X$2,$AB$2,16))</f>
        <v>#VALUE!</v>
      </c>
      <c r="AF11" s="68" t="e">
        <f>DAY(DATE($X$2,$AB$2,17))</f>
        <v>#VALUE!</v>
      </c>
      <c r="AG11" s="68" t="e">
        <f>DAY(DATE($X$2,$AB$2,18))</f>
        <v>#VALUE!</v>
      </c>
      <c r="AH11" s="68" t="e">
        <f>DAY(DATE($X$2,$AB$2,19))</f>
        <v>#VALUE!</v>
      </c>
      <c r="AI11" s="68" t="e">
        <f>DAY(DATE($X$2,$AB$2,20))</f>
        <v>#VALUE!</v>
      </c>
      <c r="AJ11" s="69" t="e">
        <f>DAY(DATE($X$2,$AB$2,21))</f>
        <v>#VALUE!</v>
      </c>
      <c r="AK11" s="67" t="e">
        <f>DAY(DATE($X$2,$AB$2,22))</f>
        <v>#VALUE!</v>
      </c>
      <c r="AL11" s="68" t="e">
        <f>DAY(DATE($X$2,$AB$2,23))</f>
        <v>#VALUE!</v>
      </c>
      <c r="AM11" s="68" t="e">
        <f>DAY(DATE($X$2,$AB$2,24))</f>
        <v>#VALUE!</v>
      </c>
      <c r="AN11" s="68" t="e">
        <f>DAY(DATE($X$2,$AB$2,25))</f>
        <v>#VALUE!</v>
      </c>
      <c r="AO11" s="68" t="e">
        <f>DAY(DATE($X$2,$AB$2,26))</f>
        <v>#VALUE!</v>
      </c>
      <c r="AP11" s="68" t="e">
        <f>DAY(DATE($X$2,$AB$2,27))</f>
        <v>#VALUE!</v>
      </c>
      <c r="AQ11" s="69" t="e">
        <f>DAY(DATE($X$2,$AB$2,28))</f>
        <v>#VALUE!</v>
      </c>
      <c r="AR11" s="67" t="str">
        <f>IF(AZ3="暦月",IF(DAY(DATE($X$2,$AB$2,29))=29,29,""),"")</f>
        <v/>
      </c>
      <c r="AS11" s="68" t="str">
        <f>IF(AZ3="暦月",IF(DAY(DATE($X$2,$AB$2,30))=30,30,""),"")</f>
        <v/>
      </c>
      <c r="AT11" s="73" t="str">
        <f>IF(AZ3="暦月",IF(DAY(DATE($X$2,$AB$2,31))=31,31,""),"")</f>
        <v/>
      </c>
      <c r="AU11" s="270"/>
      <c r="AV11" s="271"/>
      <c r="AW11" s="270"/>
      <c r="AX11" s="271"/>
      <c r="AY11" s="274"/>
      <c r="AZ11" s="274"/>
      <c r="BA11" s="274"/>
      <c r="BB11" s="274"/>
      <c r="BC11" s="274"/>
      <c r="BD11" s="274"/>
    </row>
    <row r="12" spans="2:60" ht="20.25" hidden="1" customHeight="1" thickBot="1">
      <c r="B12" s="280"/>
      <c r="C12" s="283"/>
      <c r="D12" s="284"/>
      <c r="E12" s="286"/>
      <c r="F12" s="284"/>
      <c r="G12" s="286"/>
      <c r="H12" s="283"/>
      <c r="I12" s="283"/>
      <c r="J12" s="283"/>
      <c r="K12" s="284"/>
      <c r="L12" s="286"/>
      <c r="M12" s="283"/>
      <c r="N12" s="283"/>
      <c r="O12" s="288"/>
      <c r="P12" s="67" t="e">
        <f>WEEKDAY(DATE($X$2,$AB$2,1))</f>
        <v>#VALUE!</v>
      </c>
      <c r="Q12" s="68" t="e">
        <f>WEEKDAY(DATE($X$2,$AB$2,2))</f>
        <v>#VALUE!</v>
      </c>
      <c r="R12" s="68" t="e">
        <f>WEEKDAY(DATE($X$2,$AB$2,3))</f>
        <v>#VALUE!</v>
      </c>
      <c r="S12" s="68" t="e">
        <f>WEEKDAY(DATE($X$2,$AB$2,4))</f>
        <v>#VALUE!</v>
      </c>
      <c r="T12" s="68" t="e">
        <f>WEEKDAY(DATE($X$2,$AB$2,5))</f>
        <v>#VALUE!</v>
      </c>
      <c r="U12" s="68" t="e">
        <f>WEEKDAY(DATE($X$2,$AB$2,6))</f>
        <v>#VALUE!</v>
      </c>
      <c r="V12" s="69" t="e">
        <f>WEEKDAY(DATE($X$2,$AB$2,7))</f>
        <v>#VALUE!</v>
      </c>
      <c r="W12" s="67" t="e">
        <f>WEEKDAY(DATE($X$2,$AB$2,8))</f>
        <v>#VALUE!</v>
      </c>
      <c r="X12" s="68" t="e">
        <f>WEEKDAY(DATE($X$2,$AB$2,9))</f>
        <v>#VALUE!</v>
      </c>
      <c r="Y12" s="68" t="e">
        <f>WEEKDAY(DATE($X$2,$AB$2,10))</f>
        <v>#VALUE!</v>
      </c>
      <c r="Z12" s="68" t="e">
        <f>WEEKDAY(DATE($X$2,$AB$2,11))</f>
        <v>#VALUE!</v>
      </c>
      <c r="AA12" s="68" t="e">
        <f>WEEKDAY(DATE($X$2,$AB$2,12))</f>
        <v>#VALUE!</v>
      </c>
      <c r="AB12" s="68" t="e">
        <f>WEEKDAY(DATE($X$2,$AB$2,13))</f>
        <v>#VALUE!</v>
      </c>
      <c r="AC12" s="69" t="e">
        <f>WEEKDAY(DATE($X$2,$AB$2,14))</f>
        <v>#VALUE!</v>
      </c>
      <c r="AD12" s="67" t="e">
        <f>WEEKDAY(DATE($X$2,$AB$2,15))</f>
        <v>#VALUE!</v>
      </c>
      <c r="AE12" s="68" t="e">
        <f>WEEKDAY(DATE($X$2,$AB$2,16))</f>
        <v>#VALUE!</v>
      </c>
      <c r="AF12" s="68" t="e">
        <f>WEEKDAY(DATE($X$2,$AB$2,17))</f>
        <v>#VALUE!</v>
      </c>
      <c r="AG12" s="68" t="e">
        <f>WEEKDAY(DATE($X$2,$AB$2,18))</f>
        <v>#VALUE!</v>
      </c>
      <c r="AH12" s="68" t="e">
        <f>WEEKDAY(DATE($X$2,$AB$2,19))</f>
        <v>#VALUE!</v>
      </c>
      <c r="AI12" s="68" t="e">
        <f>WEEKDAY(DATE($X$2,$AB$2,20))</f>
        <v>#VALUE!</v>
      </c>
      <c r="AJ12" s="69" t="e">
        <f>WEEKDAY(DATE($X$2,$AB$2,21))</f>
        <v>#VALUE!</v>
      </c>
      <c r="AK12" s="67" t="e">
        <f>WEEKDAY(DATE($X$2,$AB$2,22))</f>
        <v>#VALUE!</v>
      </c>
      <c r="AL12" s="68" t="e">
        <f>WEEKDAY(DATE($X$2,$AB$2,23))</f>
        <v>#VALUE!</v>
      </c>
      <c r="AM12" s="68" t="e">
        <f>WEEKDAY(DATE($X$2,$AB$2,24))</f>
        <v>#VALUE!</v>
      </c>
      <c r="AN12" s="68" t="e">
        <f>WEEKDAY(DATE($X$2,$AB$2,25))</f>
        <v>#VALUE!</v>
      </c>
      <c r="AO12" s="68" t="e">
        <f>WEEKDAY(DATE($X$2,$AB$2,26))</f>
        <v>#VALUE!</v>
      </c>
      <c r="AP12" s="68" t="e">
        <f>WEEKDAY(DATE($X$2,$AB$2,27))</f>
        <v>#VALUE!</v>
      </c>
      <c r="AQ12" s="69" t="e">
        <f>WEEKDAY(DATE($X$2,$AB$2,28))</f>
        <v>#VALUE!</v>
      </c>
      <c r="AR12" s="67">
        <f>IF(AR11=29,WEEKDAY(DATE($X$2,$AB$2,29)),0)</f>
        <v>0</v>
      </c>
      <c r="AS12" s="68">
        <f>IF(AS11=30,WEEKDAY(DATE($X$2,$AB$2,30)),0)</f>
        <v>0</v>
      </c>
      <c r="AT12" s="73">
        <f>IF(AT11=31,WEEKDAY(DATE($X$2,$AB$2,31)),0)</f>
        <v>0</v>
      </c>
      <c r="AU12" s="272"/>
      <c r="AV12" s="273"/>
      <c r="AW12" s="272"/>
      <c r="AX12" s="273"/>
      <c r="AY12" s="275"/>
      <c r="AZ12" s="275"/>
      <c r="BA12" s="275"/>
      <c r="BB12" s="275"/>
      <c r="BC12" s="275"/>
      <c r="BD12" s="275"/>
    </row>
    <row r="13" spans="2:60" ht="20.25" customHeight="1" thickBot="1">
      <c r="B13" s="305"/>
      <c r="C13" s="307"/>
      <c r="D13" s="309"/>
      <c r="E13" s="286"/>
      <c r="F13" s="284"/>
      <c r="G13" s="306"/>
      <c r="H13" s="307"/>
      <c r="I13" s="307"/>
      <c r="J13" s="307"/>
      <c r="K13" s="309"/>
      <c r="L13" s="306"/>
      <c r="M13" s="307"/>
      <c r="N13" s="307"/>
      <c r="O13" s="308"/>
      <c r="P13" s="70" t="e">
        <f>IF(P12=1,"日",IF(P12=2,"月",IF(P12=3,"火",IF(P12=4,"水",IF(P12=5,"木",IF(P12=6,"金","土"))))))</f>
        <v>#VALUE!</v>
      </c>
      <c r="Q13" s="71" t="e">
        <f t="shared" ref="Q13:V13" si="0">IF(Q12=1,"日",IF(Q12=2,"月",IF(Q12=3,"火",IF(Q12=4,"水",IF(Q12=5,"木",IF(Q12=6,"金","土"))))))</f>
        <v>#VALUE!</v>
      </c>
      <c r="R13" s="71" t="e">
        <f t="shared" si="0"/>
        <v>#VALUE!</v>
      </c>
      <c r="S13" s="71" t="e">
        <f t="shared" si="0"/>
        <v>#VALUE!</v>
      </c>
      <c r="T13" s="71" t="e">
        <f t="shared" si="0"/>
        <v>#VALUE!</v>
      </c>
      <c r="U13" s="71" t="e">
        <f t="shared" si="0"/>
        <v>#VALUE!</v>
      </c>
      <c r="V13" s="72" t="e">
        <f t="shared" si="0"/>
        <v>#VALUE!</v>
      </c>
      <c r="W13" s="70" t="e">
        <f t="shared" ref="W13" si="1">IF(W12=1,"日",IF(W12=2,"月",IF(W12=3,"火",IF(W12=4,"水",IF(W12=5,"木",IF(W12=6,"金","土"))))))</f>
        <v>#VALUE!</v>
      </c>
      <c r="X13" s="71" t="e">
        <f t="shared" ref="X13" si="2">IF(X12=1,"日",IF(X12=2,"月",IF(X12=3,"火",IF(X12=4,"水",IF(X12=5,"木",IF(X12=6,"金","土"))))))</f>
        <v>#VALUE!</v>
      </c>
      <c r="Y13" s="71" t="e">
        <f t="shared" ref="Y13" si="3">IF(Y12=1,"日",IF(Y12=2,"月",IF(Y12=3,"火",IF(Y12=4,"水",IF(Y12=5,"木",IF(Y12=6,"金","土"))))))</f>
        <v>#VALUE!</v>
      </c>
      <c r="Z13" s="71" t="e">
        <f t="shared" ref="Z13" si="4">IF(Z12=1,"日",IF(Z12=2,"月",IF(Z12=3,"火",IF(Z12=4,"水",IF(Z12=5,"木",IF(Z12=6,"金","土"))))))</f>
        <v>#VALUE!</v>
      </c>
      <c r="AA13" s="71" t="e">
        <f t="shared" ref="AA13" si="5">IF(AA12=1,"日",IF(AA12=2,"月",IF(AA12=3,"火",IF(AA12=4,"水",IF(AA12=5,"木",IF(AA12=6,"金","土"))))))</f>
        <v>#VALUE!</v>
      </c>
      <c r="AB13" s="71" t="e">
        <f t="shared" ref="AB13" si="6">IF(AB12=1,"日",IF(AB12=2,"月",IF(AB12=3,"火",IF(AB12=4,"水",IF(AB12=5,"木",IF(AB12=6,"金","土"))))))</f>
        <v>#VALUE!</v>
      </c>
      <c r="AC13" s="72" t="e">
        <f t="shared" ref="AC13" si="7">IF(AC12=1,"日",IF(AC12=2,"月",IF(AC12=3,"火",IF(AC12=4,"水",IF(AC12=5,"木",IF(AC12=6,"金","土"))))))</f>
        <v>#VALUE!</v>
      </c>
      <c r="AD13" s="70" t="e">
        <f t="shared" ref="AD13" si="8">IF(AD12=1,"日",IF(AD12=2,"月",IF(AD12=3,"火",IF(AD12=4,"水",IF(AD12=5,"木",IF(AD12=6,"金","土"))))))</f>
        <v>#VALUE!</v>
      </c>
      <c r="AE13" s="71" t="e">
        <f t="shared" ref="AE13" si="9">IF(AE12=1,"日",IF(AE12=2,"月",IF(AE12=3,"火",IF(AE12=4,"水",IF(AE12=5,"木",IF(AE12=6,"金","土"))))))</f>
        <v>#VALUE!</v>
      </c>
      <c r="AF13" s="71" t="e">
        <f t="shared" ref="AF13" si="10">IF(AF12=1,"日",IF(AF12=2,"月",IF(AF12=3,"火",IF(AF12=4,"水",IF(AF12=5,"木",IF(AF12=6,"金","土"))))))</f>
        <v>#VALUE!</v>
      </c>
      <c r="AG13" s="71" t="e">
        <f t="shared" ref="AG13" si="11">IF(AG12=1,"日",IF(AG12=2,"月",IF(AG12=3,"火",IF(AG12=4,"水",IF(AG12=5,"木",IF(AG12=6,"金","土"))))))</f>
        <v>#VALUE!</v>
      </c>
      <c r="AH13" s="71" t="e">
        <f t="shared" ref="AH13" si="12">IF(AH12=1,"日",IF(AH12=2,"月",IF(AH12=3,"火",IF(AH12=4,"水",IF(AH12=5,"木",IF(AH12=6,"金","土"))))))</f>
        <v>#VALUE!</v>
      </c>
      <c r="AI13" s="71" t="e">
        <f t="shared" ref="AI13" si="13">IF(AI12=1,"日",IF(AI12=2,"月",IF(AI12=3,"火",IF(AI12=4,"水",IF(AI12=5,"木",IF(AI12=6,"金","土"))))))</f>
        <v>#VALUE!</v>
      </c>
      <c r="AJ13" s="72" t="e">
        <f t="shared" ref="AJ13" si="14">IF(AJ12=1,"日",IF(AJ12=2,"月",IF(AJ12=3,"火",IF(AJ12=4,"水",IF(AJ12=5,"木",IF(AJ12=6,"金","土"))))))</f>
        <v>#VALUE!</v>
      </c>
      <c r="AK13" s="70" t="e">
        <f t="shared" ref="AK13" si="15">IF(AK12=1,"日",IF(AK12=2,"月",IF(AK12=3,"火",IF(AK12=4,"水",IF(AK12=5,"木",IF(AK12=6,"金","土"))))))</f>
        <v>#VALUE!</v>
      </c>
      <c r="AL13" s="71" t="e">
        <f t="shared" ref="AL13" si="16">IF(AL12=1,"日",IF(AL12=2,"月",IF(AL12=3,"火",IF(AL12=4,"水",IF(AL12=5,"木",IF(AL12=6,"金","土"))))))</f>
        <v>#VALUE!</v>
      </c>
      <c r="AM13" s="71" t="e">
        <f t="shared" ref="AM13" si="17">IF(AM12=1,"日",IF(AM12=2,"月",IF(AM12=3,"火",IF(AM12=4,"水",IF(AM12=5,"木",IF(AM12=6,"金","土"))))))</f>
        <v>#VALUE!</v>
      </c>
      <c r="AN13" s="71" t="e">
        <f t="shared" ref="AN13" si="18">IF(AN12=1,"日",IF(AN12=2,"月",IF(AN12=3,"火",IF(AN12=4,"水",IF(AN12=5,"木",IF(AN12=6,"金","土"))))))</f>
        <v>#VALUE!</v>
      </c>
      <c r="AO13" s="71" t="e">
        <f t="shared" ref="AO13" si="19">IF(AO12=1,"日",IF(AO12=2,"月",IF(AO12=3,"火",IF(AO12=4,"水",IF(AO12=5,"木",IF(AO12=6,"金","土"))))))</f>
        <v>#VALUE!</v>
      </c>
      <c r="AP13" s="71" t="e">
        <f t="shared" ref="AP13" si="20">IF(AP12=1,"日",IF(AP12=2,"月",IF(AP12=3,"火",IF(AP12=4,"水",IF(AP12=5,"木",IF(AP12=6,"金","土"))))))</f>
        <v>#VALUE!</v>
      </c>
      <c r="AQ13" s="72" t="e">
        <f t="shared" ref="AQ13" si="21">IF(AQ12=1,"日",IF(AQ12=2,"月",IF(AQ12=3,"火",IF(AQ12=4,"水",IF(AQ12=5,"木",IF(AQ12=6,"金","土"))))))</f>
        <v>#VALUE!</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303"/>
      <c r="AV13" s="304"/>
      <c r="AW13" s="303"/>
      <c r="AX13" s="304"/>
      <c r="AY13" s="275"/>
      <c r="AZ13" s="275"/>
      <c r="BA13" s="275"/>
      <c r="BB13" s="275"/>
      <c r="BC13" s="275"/>
      <c r="BD13" s="275"/>
    </row>
    <row r="14" spans="2:60" ht="39.950000000000003" customHeight="1">
      <c r="B14" s="64">
        <f>ROW()-13</f>
        <v>1</v>
      </c>
      <c r="C14" s="317" t="s">
        <v>2</v>
      </c>
      <c r="D14" s="318"/>
      <c r="E14" s="319"/>
      <c r="F14" s="320"/>
      <c r="G14" s="321"/>
      <c r="H14" s="322"/>
      <c r="I14" s="322"/>
      <c r="J14" s="322"/>
      <c r="K14" s="323"/>
      <c r="L14" s="324"/>
      <c r="M14" s="325"/>
      <c r="N14" s="325"/>
      <c r="O14" s="326"/>
      <c r="P14" s="105"/>
      <c r="Q14" s="106"/>
      <c r="R14" s="106"/>
      <c r="S14" s="106"/>
      <c r="T14" s="106"/>
      <c r="U14" s="106"/>
      <c r="V14" s="107"/>
      <c r="W14" s="105"/>
      <c r="X14" s="106"/>
      <c r="Y14" s="106"/>
      <c r="Z14" s="106"/>
      <c r="AA14" s="106"/>
      <c r="AB14" s="106"/>
      <c r="AC14" s="107"/>
      <c r="AD14" s="105"/>
      <c r="AE14" s="106"/>
      <c r="AF14" s="106"/>
      <c r="AG14" s="106"/>
      <c r="AH14" s="106"/>
      <c r="AI14" s="106"/>
      <c r="AJ14" s="107"/>
      <c r="AK14" s="105"/>
      <c r="AL14" s="106"/>
      <c r="AM14" s="106"/>
      <c r="AN14" s="106"/>
      <c r="AO14" s="106"/>
      <c r="AP14" s="106"/>
      <c r="AQ14" s="107"/>
      <c r="AR14" s="105"/>
      <c r="AS14" s="106"/>
      <c r="AT14" s="107"/>
      <c r="AU14" s="310" t="str">
        <f>IF($AZ$3="４週",SUM(P14:AQ14),IF($AZ$3="暦月",SUM(P14:AT14),""))</f>
        <v/>
      </c>
      <c r="AV14" s="311"/>
      <c r="AW14" s="312" t="str">
        <f t="shared" ref="AW14:AW28" si="22">IF($AZ$3="４週",AU14/4,IF($AZ$3="暦月",AU14/($AZ$7/7),""))</f>
        <v/>
      </c>
      <c r="AX14" s="313"/>
      <c r="AY14" s="332"/>
      <c r="AZ14" s="333"/>
      <c r="BA14" s="333"/>
      <c r="BB14" s="333"/>
      <c r="BC14" s="333"/>
      <c r="BD14" s="334"/>
    </row>
    <row r="15" spans="2:60" ht="39.950000000000003" customHeight="1">
      <c r="B15" s="65">
        <f t="shared" ref="B15:B28" si="23">ROW()-13</f>
        <v>2</v>
      </c>
      <c r="C15" s="207" t="s">
        <v>109</v>
      </c>
      <c r="D15" s="208"/>
      <c r="E15" s="209"/>
      <c r="F15" s="210"/>
      <c r="G15" s="327"/>
      <c r="H15" s="328"/>
      <c r="I15" s="328"/>
      <c r="J15" s="328"/>
      <c r="K15" s="329"/>
      <c r="L15" s="213"/>
      <c r="M15" s="214"/>
      <c r="N15" s="214"/>
      <c r="O15" s="215"/>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216" t="str">
        <f>IF($AZ$3="４週",SUM(P15:AQ15),IF($AZ$3="暦月",SUM(P15:AT15),""))</f>
        <v/>
      </c>
      <c r="AV15" s="217"/>
      <c r="AW15" s="218" t="str">
        <f t="shared" si="22"/>
        <v/>
      </c>
      <c r="AX15" s="219"/>
      <c r="AY15" s="188"/>
      <c r="AZ15" s="189"/>
      <c r="BA15" s="189"/>
      <c r="BB15" s="189"/>
      <c r="BC15" s="189"/>
      <c r="BD15" s="190"/>
    </row>
    <row r="16" spans="2:60" ht="39.950000000000003" customHeight="1">
      <c r="B16" s="65">
        <f t="shared" si="23"/>
        <v>3</v>
      </c>
      <c r="C16" s="207"/>
      <c r="D16" s="208"/>
      <c r="E16" s="209"/>
      <c r="F16" s="210"/>
      <c r="G16" s="314"/>
      <c r="H16" s="315"/>
      <c r="I16" s="315"/>
      <c r="J16" s="315"/>
      <c r="K16" s="316"/>
      <c r="L16" s="213"/>
      <c r="M16" s="214"/>
      <c r="N16" s="214"/>
      <c r="O16" s="215"/>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216" t="str">
        <f>IF($AZ$3="４週",SUM(P16:AQ16),IF($AZ$3="暦月",SUM(P16:AT16),""))</f>
        <v/>
      </c>
      <c r="AV16" s="217"/>
      <c r="AW16" s="218" t="str">
        <f t="shared" si="22"/>
        <v/>
      </c>
      <c r="AX16" s="219"/>
      <c r="AY16" s="188"/>
      <c r="AZ16" s="189"/>
      <c r="BA16" s="189"/>
      <c r="BB16" s="189"/>
      <c r="BC16" s="189"/>
      <c r="BD16" s="190"/>
    </row>
    <row r="17" spans="2:56" ht="39.950000000000003" customHeight="1">
      <c r="B17" s="65">
        <f t="shared" si="23"/>
        <v>4</v>
      </c>
      <c r="C17" s="207"/>
      <c r="D17" s="208"/>
      <c r="E17" s="209"/>
      <c r="F17" s="210"/>
      <c r="G17" s="314"/>
      <c r="H17" s="315"/>
      <c r="I17" s="315"/>
      <c r="J17" s="315"/>
      <c r="K17" s="316"/>
      <c r="L17" s="213"/>
      <c r="M17" s="214"/>
      <c r="N17" s="214"/>
      <c r="O17" s="215"/>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216" t="str">
        <f>IF($AZ$3="４週",SUM(P17:AQ17),IF($AZ$3="暦月",SUM(P17:AT17),""))</f>
        <v/>
      </c>
      <c r="AV17" s="217"/>
      <c r="AW17" s="218" t="str">
        <f t="shared" si="22"/>
        <v/>
      </c>
      <c r="AX17" s="219"/>
      <c r="AY17" s="188"/>
      <c r="AZ17" s="189"/>
      <c r="BA17" s="189"/>
      <c r="BB17" s="189"/>
      <c r="BC17" s="189"/>
      <c r="BD17" s="190"/>
    </row>
    <row r="18" spans="2:56" ht="39.950000000000003" customHeight="1">
      <c r="B18" s="65">
        <f t="shared" si="23"/>
        <v>5</v>
      </c>
      <c r="C18" s="207"/>
      <c r="D18" s="208"/>
      <c r="E18" s="209"/>
      <c r="F18" s="210"/>
      <c r="G18" s="314"/>
      <c r="H18" s="315"/>
      <c r="I18" s="315"/>
      <c r="J18" s="315"/>
      <c r="K18" s="316"/>
      <c r="L18" s="213"/>
      <c r="M18" s="214"/>
      <c r="N18" s="214"/>
      <c r="O18" s="215"/>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216" t="str">
        <f t="shared" ref="AU18:AU28" si="24">IF($AZ$3="４週",SUM(P18:AQ18),IF($AZ$3="暦月",SUM(P18:AT18),""))</f>
        <v/>
      </c>
      <c r="AV18" s="217"/>
      <c r="AW18" s="218" t="str">
        <f t="shared" si="22"/>
        <v/>
      </c>
      <c r="AX18" s="219"/>
      <c r="AY18" s="188"/>
      <c r="AZ18" s="189"/>
      <c r="BA18" s="189"/>
      <c r="BB18" s="189"/>
      <c r="BC18" s="189"/>
      <c r="BD18" s="190"/>
    </row>
    <row r="19" spans="2:56" ht="39.950000000000003" customHeight="1">
      <c r="B19" s="65">
        <f t="shared" si="23"/>
        <v>6</v>
      </c>
      <c r="C19" s="207"/>
      <c r="D19" s="208"/>
      <c r="E19" s="209"/>
      <c r="F19" s="210"/>
      <c r="G19" s="211"/>
      <c r="H19" s="212"/>
      <c r="I19" s="212"/>
      <c r="J19" s="212"/>
      <c r="K19" s="208"/>
      <c r="L19" s="213"/>
      <c r="M19" s="214"/>
      <c r="N19" s="214"/>
      <c r="O19" s="215"/>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216" t="str">
        <f t="shared" si="24"/>
        <v/>
      </c>
      <c r="AV19" s="217"/>
      <c r="AW19" s="218" t="str">
        <f t="shared" si="22"/>
        <v/>
      </c>
      <c r="AX19" s="219"/>
      <c r="AY19" s="188"/>
      <c r="AZ19" s="189"/>
      <c r="BA19" s="189"/>
      <c r="BB19" s="189"/>
      <c r="BC19" s="189"/>
      <c r="BD19" s="190"/>
    </row>
    <row r="20" spans="2:56" ht="39.950000000000003" customHeight="1">
      <c r="B20" s="65">
        <f t="shared" si="23"/>
        <v>7</v>
      </c>
      <c r="C20" s="207"/>
      <c r="D20" s="208"/>
      <c r="E20" s="209"/>
      <c r="F20" s="210"/>
      <c r="G20" s="211"/>
      <c r="H20" s="212"/>
      <c r="I20" s="212"/>
      <c r="J20" s="212"/>
      <c r="K20" s="208"/>
      <c r="L20" s="213"/>
      <c r="M20" s="214"/>
      <c r="N20" s="214"/>
      <c r="O20" s="215"/>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216" t="str">
        <f t="shared" si="24"/>
        <v/>
      </c>
      <c r="AV20" s="217"/>
      <c r="AW20" s="218" t="str">
        <f t="shared" si="22"/>
        <v/>
      </c>
      <c r="AX20" s="219"/>
      <c r="AY20" s="188"/>
      <c r="AZ20" s="189"/>
      <c r="BA20" s="189"/>
      <c r="BB20" s="189"/>
      <c r="BC20" s="189"/>
      <c r="BD20" s="190"/>
    </row>
    <row r="21" spans="2:56" ht="39.950000000000003" customHeight="1">
      <c r="B21" s="65">
        <f t="shared" si="23"/>
        <v>8</v>
      </c>
      <c r="C21" s="207"/>
      <c r="D21" s="208"/>
      <c r="E21" s="209"/>
      <c r="F21" s="210"/>
      <c r="G21" s="211"/>
      <c r="H21" s="212"/>
      <c r="I21" s="212"/>
      <c r="J21" s="212"/>
      <c r="K21" s="208"/>
      <c r="L21" s="213"/>
      <c r="M21" s="214"/>
      <c r="N21" s="214"/>
      <c r="O21" s="215"/>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216" t="str">
        <f t="shared" si="24"/>
        <v/>
      </c>
      <c r="AV21" s="217"/>
      <c r="AW21" s="218" t="str">
        <f t="shared" si="22"/>
        <v/>
      </c>
      <c r="AX21" s="219"/>
      <c r="AY21" s="188"/>
      <c r="AZ21" s="189"/>
      <c r="BA21" s="189"/>
      <c r="BB21" s="189"/>
      <c r="BC21" s="189"/>
      <c r="BD21" s="190"/>
    </row>
    <row r="22" spans="2:56" ht="39.950000000000003" customHeight="1">
      <c r="B22" s="65">
        <f t="shared" si="23"/>
        <v>9</v>
      </c>
      <c r="C22" s="207"/>
      <c r="D22" s="208"/>
      <c r="E22" s="209"/>
      <c r="F22" s="210"/>
      <c r="G22" s="211"/>
      <c r="H22" s="212"/>
      <c r="I22" s="212"/>
      <c r="J22" s="212"/>
      <c r="K22" s="208"/>
      <c r="L22" s="213"/>
      <c r="M22" s="214"/>
      <c r="N22" s="214"/>
      <c r="O22" s="215"/>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216" t="str">
        <f t="shared" si="24"/>
        <v/>
      </c>
      <c r="AV22" s="217"/>
      <c r="AW22" s="218" t="str">
        <f t="shared" si="22"/>
        <v/>
      </c>
      <c r="AX22" s="219"/>
      <c r="AY22" s="188"/>
      <c r="AZ22" s="189"/>
      <c r="BA22" s="189"/>
      <c r="BB22" s="189"/>
      <c r="BC22" s="189"/>
      <c r="BD22" s="190"/>
    </row>
    <row r="23" spans="2:56" ht="39.950000000000003" customHeight="1">
      <c r="B23" s="65">
        <f t="shared" si="23"/>
        <v>10</v>
      </c>
      <c r="C23" s="207"/>
      <c r="D23" s="208"/>
      <c r="E23" s="209"/>
      <c r="F23" s="210"/>
      <c r="G23" s="211"/>
      <c r="H23" s="212"/>
      <c r="I23" s="212"/>
      <c r="J23" s="212"/>
      <c r="K23" s="208"/>
      <c r="L23" s="213"/>
      <c r="M23" s="214"/>
      <c r="N23" s="214"/>
      <c r="O23" s="215"/>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216" t="str">
        <f t="shared" si="24"/>
        <v/>
      </c>
      <c r="AV23" s="217"/>
      <c r="AW23" s="218" t="str">
        <f t="shared" si="22"/>
        <v/>
      </c>
      <c r="AX23" s="219"/>
      <c r="AY23" s="188"/>
      <c r="AZ23" s="189"/>
      <c r="BA23" s="189"/>
      <c r="BB23" s="189"/>
      <c r="BC23" s="189"/>
      <c r="BD23" s="190"/>
    </row>
    <row r="24" spans="2:56" ht="39.950000000000003" customHeight="1">
      <c r="B24" s="65">
        <f t="shared" si="23"/>
        <v>11</v>
      </c>
      <c r="C24" s="207"/>
      <c r="D24" s="208"/>
      <c r="E24" s="209"/>
      <c r="F24" s="210"/>
      <c r="G24" s="211"/>
      <c r="H24" s="212"/>
      <c r="I24" s="212"/>
      <c r="J24" s="212"/>
      <c r="K24" s="208"/>
      <c r="L24" s="213"/>
      <c r="M24" s="214"/>
      <c r="N24" s="214"/>
      <c r="O24" s="215"/>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216" t="str">
        <f t="shared" si="24"/>
        <v/>
      </c>
      <c r="AV24" s="217"/>
      <c r="AW24" s="218" t="str">
        <f t="shared" si="22"/>
        <v/>
      </c>
      <c r="AX24" s="219"/>
      <c r="AY24" s="188"/>
      <c r="AZ24" s="189"/>
      <c r="BA24" s="189"/>
      <c r="BB24" s="189"/>
      <c r="BC24" s="189"/>
      <c r="BD24" s="190"/>
    </row>
    <row r="25" spans="2:56" ht="39.950000000000003" customHeight="1">
      <c r="B25" s="65">
        <f t="shared" si="23"/>
        <v>12</v>
      </c>
      <c r="C25" s="207"/>
      <c r="D25" s="208"/>
      <c r="E25" s="209"/>
      <c r="F25" s="210"/>
      <c r="G25" s="211"/>
      <c r="H25" s="212"/>
      <c r="I25" s="212"/>
      <c r="J25" s="212"/>
      <c r="K25" s="208"/>
      <c r="L25" s="213"/>
      <c r="M25" s="214"/>
      <c r="N25" s="214"/>
      <c r="O25" s="215"/>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216" t="str">
        <f t="shared" si="24"/>
        <v/>
      </c>
      <c r="AV25" s="217"/>
      <c r="AW25" s="218" t="str">
        <f t="shared" si="22"/>
        <v/>
      </c>
      <c r="AX25" s="219"/>
      <c r="AY25" s="188"/>
      <c r="AZ25" s="189"/>
      <c r="BA25" s="189"/>
      <c r="BB25" s="189"/>
      <c r="BC25" s="189"/>
      <c r="BD25" s="190"/>
    </row>
    <row r="26" spans="2:56" ht="39.950000000000003" customHeight="1">
      <c r="B26" s="65">
        <f t="shared" si="23"/>
        <v>13</v>
      </c>
      <c r="C26" s="207"/>
      <c r="D26" s="208"/>
      <c r="E26" s="209"/>
      <c r="F26" s="210"/>
      <c r="G26" s="211"/>
      <c r="H26" s="212"/>
      <c r="I26" s="212"/>
      <c r="J26" s="212"/>
      <c r="K26" s="208"/>
      <c r="L26" s="213"/>
      <c r="M26" s="214"/>
      <c r="N26" s="214"/>
      <c r="O26" s="215"/>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216" t="str">
        <f t="shared" si="24"/>
        <v/>
      </c>
      <c r="AV26" s="217"/>
      <c r="AW26" s="218" t="str">
        <f t="shared" si="22"/>
        <v/>
      </c>
      <c r="AX26" s="219"/>
      <c r="AY26" s="188"/>
      <c r="AZ26" s="189"/>
      <c r="BA26" s="189"/>
      <c r="BB26" s="189"/>
      <c r="BC26" s="189"/>
      <c r="BD26" s="190"/>
    </row>
    <row r="27" spans="2:56" ht="39.950000000000003" customHeight="1">
      <c r="B27" s="65">
        <f t="shared" si="23"/>
        <v>14</v>
      </c>
      <c r="C27" s="207"/>
      <c r="D27" s="208"/>
      <c r="E27" s="209"/>
      <c r="F27" s="210"/>
      <c r="G27" s="211"/>
      <c r="H27" s="212"/>
      <c r="I27" s="212"/>
      <c r="J27" s="212"/>
      <c r="K27" s="208"/>
      <c r="L27" s="213"/>
      <c r="M27" s="214"/>
      <c r="N27" s="214"/>
      <c r="O27" s="215"/>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216" t="str">
        <f t="shared" si="24"/>
        <v/>
      </c>
      <c r="AV27" s="217"/>
      <c r="AW27" s="218" t="str">
        <f t="shared" si="22"/>
        <v/>
      </c>
      <c r="AX27" s="219"/>
      <c r="AY27" s="188"/>
      <c r="AZ27" s="189"/>
      <c r="BA27" s="189"/>
      <c r="BB27" s="189"/>
      <c r="BC27" s="189"/>
      <c r="BD27" s="190"/>
    </row>
    <row r="28" spans="2:56" ht="39.950000000000003" customHeight="1" thickBot="1">
      <c r="B28" s="66">
        <f t="shared" si="23"/>
        <v>15</v>
      </c>
      <c r="C28" s="191"/>
      <c r="D28" s="192"/>
      <c r="E28" s="193"/>
      <c r="F28" s="194"/>
      <c r="G28" s="195"/>
      <c r="H28" s="196"/>
      <c r="I28" s="196"/>
      <c r="J28" s="196"/>
      <c r="K28" s="192"/>
      <c r="L28" s="197"/>
      <c r="M28" s="198"/>
      <c r="N28" s="198"/>
      <c r="O28" s="199"/>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200" t="str">
        <f t="shared" si="24"/>
        <v/>
      </c>
      <c r="AV28" s="201"/>
      <c r="AW28" s="202" t="str">
        <f t="shared" si="22"/>
        <v/>
      </c>
      <c r="AX28" s="203"/>
      <c r="AY28" s="204"/>
      <c r="AZ28" s="205"/>
      <c r="BA28" s="205"/>
      <c r="BB28" s="205"/>
      <c r="BC28" s="205"/>
      <c r="BD28" s="206"/>
    </row>
    <row r="29" spans="2:56" ht="20.25" customHeight="1">
      <c r="C29" s="55"/>
      <c r="D29" s="56"/>
      <c r="E29" s="57"/>
      <c r="AC29" s="2"/>
    </row>
    <row r="30" spans="2:56" ht="20.25" customHeight="1">
      <c r="B30" s="47" t="s">
        <v>126</v>
      </c>
      <c r="C30" s="47"/>
      <c r="D30" s="47"/>
      <c r="E30" s="47"/>
      <c r="F30" s="47"/>
      <c r="G30" s="47"/>
      <c r="H30" s="47"/>
      <c r="I30" s="47"/>
      <c r="J30" s="47"/>
      <c r="K30" s="47"/>
      <c r="L30" s="53"/>
      <c r="M30" s="47"/>
      <c r="N30" s="47"/>
      <c r="O30" s="47"/>
      <c r="P30" s="47"/>
      <c r="Q30" s="47"/>
      <c r="R30" s="47"/>
      <c r="S30" s="47"/>
      <c r="T30" s="47" t="s">
        <v>69</v>
      </c>
      <c r="U30" s="47"/>
      <c r="V30" s="47"/>
      <c r="W30" s="47"/>
      <c r="X30" s="47"/>
      <c r="Y30" s="47"/>
      <c r="Z30" s="78"/>
      <c r="AH30" s="150" t="s">
        <v>151</v>
      </c>
      <c r="AI30" s="150"/>
      <c r="AJ30" s="150"/>
      <c r="AK30" s="150"/>
      <c r="AL30" s="150"/>
      <c r="AM30" s="150"/>
      <c r="AN30" s="150"/>
      <c r="AO30" s="150"/>
      <c r="AP30" s="150"/>
      <c r="AQ30" s="150"/>
      <c r="AR30" s="150"/>
      <c r="AU30" s="154"/>
      <c r="AV30" s="154"/>
      <c r="AW30" s="154"/>
      <c r="AX30" s="154"/>
      <c r="AY30" s="143"/>
      <c r="AZ30" s="144"/>
    </row>
    <row r="31" spans="2:56" ht="20.25" customHeight="1">
      <c r="B31" s="47"/>
      <c r="C31" s="169" t="s">
        <v>35</v>
      </c>
      <c r="D31" s="169"/>
      <c r="E31" s="169" t="s">
        <v>36</v>
      </c>
      <c r="F31" s="169"/>
      <c r="G31" s="169"/>
      <c r="H31" s="169"/>
      <c r="I31" s="47"/>
      <c r="J31" s="187" t="s">
        <v>39</v>
      </c>
      <c r="K31" s="187"/>
      <c r="L31" s="187"/>
      <c r="M31" s="187"/>
      <c r="N31" s="47"/>
      <c r="O31" s="47"/>
      <c r="P31" s="75" t="s">
        <v>47</v>
      </c>
      <c r="Q31" s="75"/>
      <c r="R31" s="47"/>
      <c r="S31" s="47"/>
      <c r="T31" s="158" t="s">
        <v>7</v>
      </c>
      <c r="U31" s="160"/>
      <c r="V31" s="158" t="s">
        <v>8</v>
      </c>
      <c r="W31" s="159"/>
      <c r="X31" s="159"/>
      <c r="Y31" s="160"/>
      <c r="Z31" s="78"/>
      <c r="AH31" s="151"/>
      <c r="AI31" s="151"/>
      <c r="AJ31" s="151"/>
      <c r="AK31" s="151"/>
      <c r="AL31" s="151"/>
      <c r="AM31" s="151"/>
      <c r="AN31" s="151"/>
      <c r="AO31" s="151"/>
      <c r="AP31" s="151"/>
      <c r="AQ31" s="151"/>
      <c r="AR31" s="151"/>
      <c r="AU31" s="154"/>
      <c r="AV31" s="154"/>
      <c r="AW31" s="154"/>
      <c r="AX31" s="154"/>
      <c r="AY31" s="143"/>
      <c r="AZ31" s="144"/>
    </row>
    <row r="32" spans="2:56" ht="20.25" customHeight="1">
      <c r="B32" s="47"/>
      <c r="C32" s="157"/>
      <c r="D32" s="157"/>
      <c r="E32" s="157" t="s">
        <v>37</v>
      </c>
      <c r="F32" s="157"/>
      <c r="G32" s="157" t="s">
        <v>38</v>
      </c>
      <c r="H32" s="157"/>
      <c r="I32" s="47"/>
      <c r="J32" s="157" t="s">
        <v>37</v>
      </c>
      <c r="K32" s="157"/>
      <c r="L32" s="157" t="s">
        <v>38</v>
      </c>
      <c r="M32" s="157"/>
      <c r="N32" s="47"/>
      <c r="O32" s="47"/>
      <c r="P32" s="75" t="s">
        <v>44</v>
      </c>
      <c r="Q32" s="75"/>
      <c r="R32" s="47"/>
      <c r="S32" s="47"/>
      <c r="T32" s="158" t="s">
        <v>3</v>
      </c>
      <c r="U32" s="160"/>
      <c r="V32" s="158" t="s">
        <v>50</v>
      </c>
      <c r="W32" s="159"/>
      <c r="X32" s="159"/>
      <c r="Y32" s="160"/>
      <c r="Z32" s="80"/>
      <c r="AH32" s="152" t="s">
        <v>148</v>
      </c>
      <c r="AI32" s="152"/>
      <c r="AK32" s="152" t="s">
        <v>149</v>
      </c>
      <c r="AL32" s="152"/>
      <c r="AM32" s="153" t="s">
        <v>150</v>
      </c>
      <c r="AN32" s="153"/>
      <c r="AO32" s="153"/>
      <c r="AP32" s="153"/>
      <c r="AQ32" s="152" t="s">
        <v>151</v>
      </c>
      <c r="AR32" s="152"/>
      <c r="AU32" s="155"/>
      <c r="AV32" s="155"/>
      <c r="AW32" s="155"/>
      <c r="AX32" s="155"/>
      <c r="AY32" s="156"/>
      <c r="AZ32" s="144"/>
    </row>
    <row r="33" spans="2:52" ht="20.25" customHeight="1">
      <c r="B33" s="47"/>
      <c r="C33" s="158" t="s">
        <v>3</v>
      </c>
      <c r="D33" s="160"/>
      <c r="E33" s="179">
        <f>SUMIFS($AU$14:$AV$28,$C$14:$D$28,"介護支援専門員",$E$14:$F$28,"A")</f>
        <v>0</v>
      </c>
      <c r="F33" s="180"/>
      <c r="G33" s="181">
        <f>SUMIFS($AW$14:$AX$28,$C$14:$D$28,"介護支援専門員",$E$14:$F$28,"A")</f>
        <v>0</v>
      </c>
      <c r="H33" s="182"/>
      <c r="I33" s="87"/>
      <c r="J33" s="183">
        <v>0</v>
      </c>
      <c r="K33" s="184"/>
      <c r="L33" s="183">
        <v>0</v>
      </c>
      <c r="M33" s="184"/>
      <c r="N33" s="87"/>
      <c r="O33" s="87"/>
      <c r="P33" s="183">
        <v>0</v>
      </c>
      <c r="Q33" s="184"/>
      <c r="R33" s="47"/>
      <c r="S33" s="47"/>
      <c r="T33" s="158" t="s">
        <v>4</v>
      </c>
      <c r="U33" s="160"/>
      <c r="V33" s="158" t="s">
        <v>51</v>
      </c>
      <c r="W33" s="159"/>
      <c r="X33" s="159"/>
      <c r="Y33" s="160"/>
      <c r="Z33" s="81"/>
      <c r="AH33" s="146"/>
      <c r="AI33" s="146"/>
      <c r="AJ33" s="124" t="s">
        <v>152</v>
      </c>
      <c r="AK33" s="147"/>
      <c r="AL33" s="147"/>
      <c r="AM33" s="125" t="s">
        <v>153</v>
      </c>
      <c r="AN33" s="148">
        <v>0</v>
      </c>
      <c r="AO33" s="148"/>
      <c r="AP33" s="126" t="s">
        <v>0</v>
      </c>
      <c r="AQ33" s="149" t="str">
        <f>IF(OR(AH33="",AK33=""),"",(AK33+IF(AH33&gt;AK33,1,0)-AH33-AN33)*24)</f>
        <v/>
      </c>
      <c r="AR33" s="149"/>
      <c r="AU33" s="155"/>
      <c r="AV33" s="155"/>
      <c r="AW33" s="155"/>
      <c r="AX33" s="155"/>
      <c r="AY33" s="156"/>
      <c r="AZ33" s="144"/>
    </row>
    <row r="34" spans="2:52" ht="20.25" customHeight="1">
      <c r="B34" s="47"/>
      <c r="C34" s="158" t="s">
        <v>4</v>
      </c>
      <c r="D34" s="160"/>
      <c r="E34" s="179">
        <f>SUMIFS($AU$14:$AV$28,$C$14:$D$28,"介護支援専門員",$E$14:$F$28,"B")</f>
        <v>0</v>
      </c>
      <c r="F34" s="180"/>
      <c r="G34" s="181">
        <f>SUMIFS($AW$14:$AX$28,$C$14:$D$28,"介護支援専門員",$E$14:$F$28,"B")</f>
        <v>0</v>
      </c>
      <c r="H34" s="182"/>
      <c r="I34" s="87"/>
      <c r="J34" s="183">
        <v>0</v>
      </c>
      <c r="K34" s="184"/>
      <c r="L34" s="183">
        <v>0</v>
      </c>
      <c r="M34" s="184"/>
      <c r="N34" s="87"/>
      <c r="O34" s="87"/>
      <c r="P34" s="183">
        <v>0</v>
      </c>
      <c r="Q34" s="184"/>
      <c r="R34" s="47"/>
      <c r="S34" s="47"/>
      <c r="T34" s="158" t="s">
        <v>5</v>
      </c>
      <c r="U34" s="160"/>
      <c r="V34" s="158" t="s">
        <v>52</v>
      </c>
      <c r="W34" s="159"/>
      <c r="X34" s="159"/>
      <c r="Y34" s="160"/>
      <c r="Z34" s="81"/>
      <c r="AH34" s="146"/>
      <c r="AI34" s="146"/>
      <c r="AJ34" s="124" t="s">
        <v>152</v>
      </c>
      <c r="AK34" s="147"/>
      <c r="AL34" s="147"/>
      <c r="AM34" s="125" t="s">
        <v>153</v>
      </c>
      <c r="AN34" s="148">
        <v>0</v>
      </c>
      <c r="AO34" s="148"/>
      <c r="AP34" s="126" t="s">
        <v>0</v>
      </c>
      <c r="AQ34" s="149" t="str">
        <f t="shared" ref="AQ34:AQ37" si="25">IF(OR(AH34="",AK34=""),"",(AK34+IF(AH34&gt;AK34,1,0)-AH34-AN34)*24)</f>
        <v/>
      </c>
      <c r="AR34" s="149"/>
      <c r="AU34" s="143"/>
      <c r="AV34" s="143"/>
      <c r="AW34" s="143"/>
      <c r="AX34" s="143"/>
      <c r="AY34" s="143"/>
      <c r="AZ34" s="144"/>
    </row>
    <row r="35" spans="2:52" ht="20.25" customHeight="1">
      <c r="B35" s="47"/>
      <c r="C35" s="158" t="s">
        <v>5</v>
      </c>
      <c r="D35" s="160"/>
      <c r="E35" s="179">
        <f>SUMIFS($AU$14:$AV$28,$C$14:$D$28,"介護支援専門員",$E$14:$F$28,"C")</f>
        <v>0</v>
      </c>
      <c r="F35" s="180"/>
      <c r="G35" s="181">
        <f>SUMIFS($AW$14:$AX$28,$C$14:$D$28,"介護支援専門員",$E$14:$F$28,"C")</f>
        <v>0</v>
      </c>
      <c r="H35" s="182"/>
      <c r="I35" s="87"/>
      <c r="J35" s="183">
        <v>0</v>
      </c>
      <c r="K35" s="184"/>
      <c r="L35" s="185">
        <v>0</v>
      </c>
      <c r="M35" s="186"/>
      <c r="N35" s="87"/>
      <c r="O35" s="87"/>
      <c r="P35" s="179" t="s">
        <v>30</v>
      </c>
      <c r="Q35" s="180"/>
      <c r="R35" s="47"/>
      <c r="S35" s="47"/>
      <c r="T35" s="158" t="s">
        <v>6</v>
      </c>
      <c r="U35" s="160"/>
      <c r="V35" s="158" t="s">
        <v>68</v>
      </c>
      <c r="W35" s="159"/>
      <c r="X35" s="159"/>
      <c r="Y35" s="160"/>
      <c r="Z35" s="82"/>
      <c r="AH35" s="146"/>
      <c r="AI35" s="146"/>
      <c r="AJ35" s="124" t="s">
        <v>152</v>
      </c>
      <c r="AK35" s="147"/>
      <c r="AL35" s="147"/>
      <c r="AM35" s="125" t="s">
        <v>153</v>
      </c>
      <c r="AN35" s="148">
        <v>0</v>
      </c>
      <c r="AO35" s="148"/>
      <c r="AP35" s="126" t="s">
        <v>0</v>
      </c>
      <c r="AQ35" s="149" t="str">
        <f t="shared" si="25"/>
        <v/>
      </c>
      <c r="AR35" s="149"/>
      <c r="AU35" s="154"/>
      <c r="AV35" s="154"/>
      <c r="AW35" s="154"/>
      <c r="AX35" s="154"/>
      <c r="AY35" s="143"/>
      <c r="AZ35" s="144"/>
    </row>
    <row r="36" spans="2:52" ht="20.25" customHeight="1">
      <c r="B36" s="47"/>
      <c r="C36" s="158" t="s">
        <v>6</v>
      </c>
      <c r="D36" s="160"/>
      <c r="E36" s="179">
        <f>SUMIFS($AU$14:$AV$28,$C$14:$D$28,"介護支援専門員",$E$14:$F$28,"D")</f>
        <v>0</v>
      </c>
      <c r="F36" s="180"/>
      <c r="G36" s="181">
        <f>SUMIFS($AW$14:$AX$28,$C$14:$D$28,"介護支援専門員",$E$14:$F$28,"D")</f>
        <v>0</v>
      </c>
      <c r="H36" s="182"/>
      <c r="I36" s="87"/>
      <c r="J36" s="183">
        <v>0</v>
      </c>
      <c r="K36" s="184"/>
      <c r="L36" s="185">
        <v>0</v>
      </c>
      <c r="M36" s="186"/>
      <c r="N36" s="87"/>
      <c r="O36" s="87"/>
      <c r="P36" s="179" t="s">
        <v>30</v>
      </c>
      <c r="Q36" s="180"/>
      <c r="R36" s="47"/>
      <c r="S36" s="47"/>
      <c r="T36" s="47"/>
      <c r="U36" s="176"/>
      <c r="V36" s="176"/>
      <c r="W36" s="177"/>
      <c r="X36" s="177"/>
      <c r="Y36" s="120"/>
      <c r="Z36" s="120"/>
      <c r="AH36" s="146"/>
      <c r="AI36" s="146"/>
      <c r="AJ36" s="124" t="s">
        <v>152</v>
      </c>
      <c r="AK36" s="147"/>
      <c r="AL36" s="147"/>
      <c r="AM36" s="125" t="s">
        <v>153</v>
      </c>
      <c r="AN36" s="148">
        <v>0</v>
      </c>
      <c r="AO36" s="148"/>
      <c r="AP36" s="126" t="s">
        <v>0</v>
      </c>
      <c r="AQ36" s="149" t="str">
        <f t="shared" si="25"/>
        <v/>
      </c>
      <c r="AR36" s="149"/>
      <c r="AU36" s="154"/>
      <c r="AV36" s="154"/>
      <c r="AW36" s="154"/>
      <c r="AX36" s="154"/>
      <c r="AY36" s="143"/>
      <c r="AZ36" s="144"/>
    </row>
    <row r="37" spans="2:52" ht="20.25" customHeight="1">
      <c r="B37" s="47"/>
      <c r="C37" s="158" t="s">
        <v>27</v>
      </c>
      <c r="D37" s="160"/>
      <c r="E37" s="179">
        <f>SUM(E33:F36)</f>
        <v>0</v>
      </c>
      <c r="F37" s="180"/>
      <c r="G37" s="181">
        <f>SUM(G33:H36)</f>
        <v>0</v>
      </c>
      <c r="H37" s="182"/>
      <c r="I37" s="87"/>
      <c r="J37" s="179">
        <f>SUM(J33:K36)</f>
        <v>0</v>
      </c>
      <c r="K37" s="180"/>
      <c r="L37" s="179">
        <f>SUM(L33:M36)</f>
        <v>0</v>
      </c>
      <c r="M37" s="180"/>
      <c r="N37" s="87"/>
      <c r="O37" s="87"/>
      <c r="P37" s="179">
        <f>SUM(P33:Q34)</f>
        <v>0</v>
      </c>
      <c r="Q37" s="180"/>
      <c r="R37" s="47"/>
      <c r="S37" s="47"/>
      <c r="T37" s="47"/>
      <c r="U37" s="176"/>
      <c r="V37" s="176"/>
      <c r="W37" s="177"/>
      <c r="X37" s="177"/>
      <c r="Y37" s="119"/>
      <c r="Z37" s="119"/>
      <c r="AH37" s="146"/>
      <c r="AI37" s="146"/>
      <c r="AJ37" s="124" t="s">
        <v>152</v>
      </c>
      <c r="AK37" s="147"/>
      <c r="AL37" s="147"/>
      <c r="AM37" s="125" t="s">
        <v>153</v>
      </c>
      <c r="AN37" s="148">
        <v>0</v>
      </c>
      <c r="AO37" s="148"/>
      <c r="AP37" s="126" t="s">
        <v>0</v>
      </c>
      <c r="AQ37" s="149" t="str">
        <f t="shared" si="25"/>
        <v/>
      </c>
      <c r="AR37" s="149"/>
      <c r="AU37" s="155"/>
      <c r="AV37" s="155"/>
      <c r="AW37" s="155"/>
      <c r="AX37" s="155"/>
      <c r="AY37" s="156"/>
      <c r="AZ37" s="144"/>
    </row>
    <row r="38" spans="2:52" ht="20.25" customHeight="1">
      <c r="B38" s="47"/>
      <c r="C38" s="47"/>
      <c r="D38" s="47"/>
      <c r="E38" s="47"/>
      <c r="F38" s="47"/>
      <c r="G38" s="47"/>
      <c r="H38" s="47"/>
      <c r="I38" s="47"/>
      <c r="J38" s="47"/>
      <c r="K38" s="47"/>
      <c r="L38" s="53"/>
      <c r="M38" s="47"/>
      <c r="N38" s="47"/>
      <c r="O38" s="47"/>
      <c r="P38" s="47"/>
      <c r="Q38" s="47"/>
      <c r="R38" s="47"/>
      <c r="S38" s="47"/>
      <c r="T38" s="47"/>
      <c r="U38" s="78"/>
      <c r="V38" s="78"/>
      <c r="W38" s="78"/>
      <c r="X38" s="78"/>
      <c r="Y38" s="78"/>
      <c r="Z38" s="78"/>
      <c r="AH38" s="78"/>
      <c r="AI38" s="78"/>
      <c r="AJ38" s="123"/>
      <c r="AK38" s="123"/>
      <c r="AL38" s="78"/>
      <c r="AM38" s="78"/>
      <c r="AN38" s="78"/>
      <c r="AU38" s="155"/>
      <c r="AV38" s="155"/>
      <c r="AW38" s="155"/>
      <c r="AX38" s="155"/>
      <c r="AY38" s="156"/>
      <c r="AZ38" s="144"/>
    </row>
    <row r="39" spans="2:52" ht="20.25" customHeight="1">
      <c r="B39" s="47"/>
      <c r="C39" s="53" t="s">
        <v>45</v>
      </c>
      <c r="D39" s="47"/>
      <c r="E39" s="47"/>
      <c r="F39" s="47"/>
      <c r="G39" s="47"/>
      <c r="H39" s="47"/>
      <c r="I39" s="83" t="s">
        <v>88</v>
      </c>
      <c r="J39" s="158" t="str">
        <f>IF($AZ$3="","",IF($AZ$3="暦月","暦月",IF($AZ$3="４週","週")))</f>
        <v/>
      </c>
      <c r="K39" s="160"/>
      <c r="L39" s="84"/>
      <c r="M39" s="83"/>
      <c r="N39" s="47"/>
      <c r="O39" s="47"/>
      <c r="P39" s="47"/>
      <c r="Q39" s="47"/>
      <c r="R39" s="47"/>
      <c r="S39" s="47"/>
      <c r="T39" s="47"/>
      <c r="U39" s="79"/>
      <c r="V39" s="78"/>
      <c r="W39" s="78"/>
      <c r="X39" s="78"/>
      <c r="Y39" s="78"/>
      <c r="Z39" s="78"/>
      <c r="AH39" s="127"/>
      <c r="AI39" s="127" t="s">
        <v>154</v>
      </c>
      <c r="AJ39" s="127"/>
      <c r="AK39" s="127"/>
      <c r="AL39" s="127"/>
      <c r="AM39" s="127"/>
      <c r="AN39" s="127"/>
      <c r="AO39" s="127"/>
      <c r="AP39" s="127"/>
      <c r="AR39" s="127"/>
      <c r="AU39" s="144"/>
      <c r="AV39" s="144"/>
      <c r="AW39" s="144"/>
      <c r="AX39" s="144"/>
      <c r="AY39" s="144"/>
      <c r="AZ39" s="144"/>
    </row>
    <row r="40" spans="2:52" ht="20.25" customHeight="1">
      <c r="B40" s="47"/>
      <c r="C40" s="47" t="s">
        <v>40</v>
      </c>
      <c r="D40" s="47"/>
      <c r="E40" s="47"/>
      <c r="F40" s="47"/>
      <c r="G40" s="47"/>
      <c r="H40" s="47" t="s">
        <v>41</v>
      </c>
      <c r="I40" s="47"/>
      <c r="J40" s="47"/>
      <c r="K40" s="47"/>
      <c r="L40" s="53"/>
      <c r="M40" s="47"/>
      <c r="N40" s="47"/>
      <c r="O40" s="47"/>
      <c r="P40" s="47"/>
      <c r="Q40" s="47"/>
      <c r="R40" s="47"/>
      <c r="S40" s="47"/>
      <c r="T40" s="47"/>
      <c r="U40" s="78"/>
      <c r="V40" s="78"/>
      <c r="W40" s="78"/>
      <c r="X40" s="78"/>
      <c r="Y40" s="78"/>
      <c r="Z40" s="78"/>
      <c r="AH40" s="127"/>
      <c r="AI40" s="127" t="s">
        <v>155</v>
      </c>
      <c r="AJ40" s="127"/>
      <c r="AK40" s="127"/>
      <c r="AL40" s="127"/>
      <c r="AM40" s="127"/>
      <c r="AN40" s="127"/>
      <c r="AO40" s="127"/>
      <c r="AP40" s="127"/>
      <c r="AQ40" s="127"/>
    </row>
    <row r="41" spans="2:52" ht="20.25" customHeight="1">
      <c r="B41" s="47"/>
      <c r="C41" s="47" t="str">
        <f>IF($J$39="週","対象時間数（週平均）","対象時間数（当月合計）")</f>
        <v>対象時間数（当月合計）</v>
      </c>
      <c r="D41" s="47"/>
      <c r="E41" s="47"/>
      <c r="F41" s="47"/>
      <c r="G41" s="47"/>
      <c r="H41" s="47" t="str">
        <f>IF($J$39="週","週に勤務すべき時間数","当月に勤務すべき時間数")</f>
        <v>当月に勤務すべき時間数</v>
      </c>
      <c r="I41" s="47"/>
      <c r="J41" s="47"/>
      <c r="K41" s="47"/>
      <c r="L41" s="53"/>
      <c r="M41" s="169" t="s">
        <v>42</v>
      </c>
      <c r="N41" s="169"/>
      <c r="O41" s="169"/>
      <c r="P41" s="169"/>
      <c r="Q41" s="47"/>
      <c r="R41" s="47"/>
      <c r="S41" s="47"/>
      <c r="T41" s="47"/>
      <c r="U41" s="78"/>
      <c r="V41" s="78"/>
      <c r="W41" s="78"/>
      <c r="X41" s="78"/>
      <c r="Y41" s="78"/>
      <c r="Z41" s="78"/>
    </row>
    <row r="42" spans="2:52" ht="20.25" customHeight="1">
      <c r="B42" s="47"/>
      <c r="C42" s="170">
        <f>IF($J$39="週",L37,J37)</f>
        <v>0</v>
      </c>
      <c r="D42" s="171"/>
      <c r="E42" s="171"/>
      <c r="F42" s="172"/>
      <c r="G42" s="77" t="s">
        <v>28</v>
      </c>
      <c r="H42" s="158">
        <f>IF($J$39="週",$AV$5,$AZ$5)</f>
        <v>160</v>
      </c>
      <c r="I42" s="159"/>
      <c r="J42" s="159"/>
      <c r="K42" s="160"/>
      <c r="L42" s="77" t="s">
        <v>29</v>
      </c>
      <c r="M42" s="161">
        <f>ROUNDDOWN(C42/H42,1)</f>
        <v>0</v>
      </c>
      <c r="N42" s="162"/>
      <c r="O42" s="162"/>
      <c r="P42" s="163"/>
      <c r="Q42" s="47"/>
      <c r="R42" s="47"/>
      <c r="S42" s="47"/>
      <c r="T42" s="47"/>
      <c r="U42" s="178"/>
      <c r="V42" s="178"/>
      <c r="W42" s="178"/>
      <c r="X42" s="178"/>
      <c r="Y42" s="81"/>
      <c r="Z42" s="78"/>
    </row>
    <row r="43" spans="2:52" ht="20.25" customHeight="1">
      <c r="B43" s="47"/>
      <c r="C43" s="47"/>
      <c r="D43" s="47"/>
      <c r="E43" s="47"/>
      <c r="F43" s="47"/>
      <c r="G43" s="47"/>
      <c r="H43" s="47"/>
      <c r="I43" s="47"/>
      <c r="J43" s="47"/>
      <c r="K43" s="47"/>
      <c r="L43" s="53"/>
      <c r="M43" s="47" t="s">
        <v>70</v>
      </c>
      <c r="N43" s="47"/>
      <c r="O43" s="47"/>
      <c r="P43" s="47"/>
      <c r="Q43" s="47"/>
      <c r="R43" s="47"/>
      <c r="S43" s="47"/>
      <c r="T43" s="47"/>
      <c r="U43" s="78"/>
      <c r="V43" s="78"/>
      <c r="W43" s="78"/>
      <c r="X43" s="78"/>
      <c r="Y43" s="78"/>
      <c r="Z43" s="78"/>
    </row>
    <row r="44" spans="2:52" ht="20.25" customHeight="1">
      <c r="B44" s="47"/>
      <c r="C44" s="47" t="s">
        <v>116</v>
      </c>
      <c r="D44" s="47"/>
      <c r="E44" s="47"/>
      <c r="F44" s="47"/>
      <c r="G44" s="47"/>
      <c r="H44" s="47"/>
      <c r="I44" s="47"/>
      <c r="J44" s="47"/>
      <c r="K44" s="47"/>
      <c r="L44" s="53"/>
      <c r="M44" s="47"/>
      <c r="N44" s="47"/>
      <c r="O44" s="47"/>
      <c r="P44" s="47"/>
      <c r="Q44" s="47"/>
      <c r="R44" s="47"/>
      <c r="S44" s="47"/>
      <c r="T44" s="47"/>
      <c r="U44" s="47"/>
      <c r="V44" s="85"/>
      <c r="W44" s="86"/>
      <c r="X44" s="86"/>
      <c r="Y44" s="47"/>
      <c r="Z44" s="47"/>
    </row>
    <row r="45" spans="2:52" ht="20.25" customHeight="1">
      <c r="B45" s="47"/>
      <c r="C45" s="47" t="s">
        <v>47</v>
      </c>
      <c r="D45" s="47"/>
      <c r="E45" s="47"/>
      <c r="F45" s="47"/>
      <c r="G45" s="47"/>
      <c r="H45" s="47"/>
      <c r="I45" s="47"/>
      <c r="J45" s="47"/>
      <c r="K45" s="47"/>
      <c r="L45" s="53"/>
      <c r="M45" s="77"/>
      <c r="N45" s="77"/>
      <c r="O45" s="77"/>
      <c r="P45" s="77"/>
      <c r="Q45" s="47"/>
      <c r="R45" s="47"/>
      <c r="S45" s="47"/>
      <c r="T45" s="47"/>
      <c r="U45" s="47"/>
      <c r="V45" s="85"/>
      <c r="W45" s="86"/>
      <c r="X45" s="86"/>
      <c r="Y45" s="47"/>
      <c r="Z45" s="47"/>
    </row>
    <row r="46" spans="2:52" ht="20.25" customHeight="1">
      <c r="B46" s="47"/>
      <c r="C46" s="47" t="s">
        <v>43</v>
      </c>
      <c r="D46" s="47"/>
      <c r="E46" s="47"/>
      <c r="F46" s="47"/>
      <c r="G46" s="47"/>
      <c r="H46" s="47" t="s">
        <v>46</v>
      </c>
      <c r="I46" s="47"/>
      <c r="J46" s="47"/>
      <c r="K46" s="47"/>
      <c r="L46" s="47"/>
      <c r="M46" s="157" t="s">
        <v>27</v>
      </c>
      <c r="N46" s="157"/>
      <c r="O46" s="157"/>
      <c r="P46" s="157"/>
      <c r="Q46" s="47"/>
      <c r="R46" s="47"/>
      <c r="S46" s="47"/>
      <c r="T46" s="47"/>
      <c r="U46" s="47"/>
      <c r="V46" s="85"/>
      <c r="W46" s="86"/>
      <c r="X46" s="86"/>
      <c r="Y46" s="47"/>
      <c r="Z46" s="47"/>
    </row>
    <row r="47" spans="2:52" ht="20.25" customHeight="1">
      <c r="B47" s="47"/>
      <c r="C47" s="158">
        <f>P37</f>
        <v>0</v>
      </c>
      <c r="D47" s="159"/>
      <c r="E47" s="159"/>
      <c r="F47" s="160"/>
      <c r="G47" s="77" t="s">
        <v>80</v>
      </c>
      <c r="H47" s="161">
        <f>M42</f>
        <v>0</v>
      </c>
      <c r="I47" s="162"/>
      <c r="J47" s="162"/>
      <c r="K47" s="163"/>
      <c r="L47" s="77" t="s">
        <v>29</v>
      </c>
      <c r="M47" s="164">
        <f>ROUNDDOWN(C47+H47,1)</f>
        <v>0</v>
      </c>
      <c r="N47" s="165"/>
      <c r="O47" s="165"/>
      <c r="P47" s="166"/>
      <c r="Q47" s="47"/>
      <c r="R47" s="47"/>
      <c r="S47" s="47"/>
      <c r="T47" s="47"/>
      <c r="U47" s="47"/>
      <c r="V47" s="85"/>
      <c r="W47" s="86"/>
      <c r="X47" s="86"/>
      <c r="Y47" s="47"/>
      <c r="Z47" s="47"/>
    </row>
    <row r="48" spans="2:52" ht="20.25" customHeight="1">
      <c r="B48" s="47"/>
      <c r="C48" s="47"/>
      <c r="D48" s="47"/>
      <c r="E48" s="47"/>
      <c r="F48" s="47"/>
      <c r="G48" s="47"/>
      <c r="H48" s="47"/>
      <c r="I48" s="47"/>
      <c r="J48" s="47"/>
      <c r="K48" s="47"/>
      <c r="L48" s="47"/>
      <c r="M48" s="47"/>
      <c r="N48" s="53"/>
      <c r="O48" s="47"/>
      <c r="P48" s="47"/>
      <c r="Q48" s="47"/>
      <c r="R48" s="47"/>
      <c r="S48" s="47"/>
      <c r="T48" s="47"/>
      <c r="U48" s="47"/>
      <c r="V48" s="85"/>
      <c r="W48" s="86"/>
      <c r="X48" s="86"/>
      <c r="Y48" s="47"/>
      <c r="Z48" s="47"/>
    </row>
    <row r="49" spans="3:58" ht="20.25" customHeight="1">
      <c r="C49" s="2"/>
      <c r="D49" s="2"/>
      <c r="T49" s="2"/>
      <c r="AJ49" s="6"/>
      <c r="AK49" s="7"/>
      <c r="AL49" s="7"/>
      <c r="BE49" s="7"/>
    </row>
    <row r="50" spans="3:58" ht="20.25" customHeight="1">
      <c r="C50" s="2"/>
      <c r="D50" s="2"/>
      <c r="U50" s="2"/>
      <c r="AK50" s="6"/>
      <c r="AL50" s="7"/>
      <c r="AM50" s="7"/>
      <c r="BF50" s="7"/>
    </row>
    <row r="51" spans="3:58" ht="20.25" customHeight="1">
      <c r="D51" s="2"/>
      <c r="U51" s="2"/>
      <c r="AK51" s="6"/>
      <c r="AL51" s="7"/>
      <c r="AM51" s="7"/>
      <c r="BF51" s="7"/>
    </row>
    <row r="52" spans="3:58" ht="20.25" customHeight="1">
      <c r="C52" s="2"/>
      <c r="D52" s="2"/>
      <c r="U52" s="2"/>
      <c r="AK52" s="6"/>
      <c r="AL52" s="7"/>
      <c r="AM52" s="7"/>
      <c r="BF52" s="7"/>
    </row>
    <row r="53" spans="3:58" ht="20.25" customHeight="1">
      <c r="C53" s="6"/>
      <c r="D53" s="6"/>
      <c r="E53" s="6"/>
      <c r="F53" s="6"/>
      <c r="G53" s="6"/>
      <c r="H53" s="6"/>
      <c r="I53" s="6"/>
      <c r="J53" s="6"/>
      <c r="K53" s="6"/>
      <c r="L53" s="6"/>
      <c r="M53" s="6"/>
      <c r="N53" s="6"/>
      <c r="O53" s="6"/>
      <c r="P53" s="6"/>
      <c r="Q53" s="6"/>
      <c r="R53" s="6"/>
      <c r="S53" s="6"/>
      <c r="T53" s="6"/>
      <c r="U53" s="7"/>
      <c r="V53" s="7"/>
      <c r="W53" s="6"/>
      <c r="X53" s="6"/>
      <c r="Y53" s="6"/>
      <c r="Z53" s="6"/>
      <c r="AA53" s="6"/>
      <c r="AB53" s="6"/>
      <c r="AC53" s="6"/>
      <c r="AD53" s="6"/>
      <c r="AE53" s="6"/>
      <c r="AF53" s="6"/>
      <c r="AG53" s="6"/>
      <c r="AH53" s="6"/>
      <c r="AI53" s="6"/>
      <c r="AJ53" s="6"/>
      <c r="AK53" s="6"/>
      <c r="AL53" s="7"/>
      <c r="AM53" s="7"/>
      <c r="BF53" s="7"/>
    </row>
    <row r="54" spans="3:58" ht="20.25" customHeight="1">
      <c r="C54" s="6"/>
      <c r="D54" s="6"/>
      <c r="E54" s="6"/>
      <c r="F54" s="6"/>
      <c r="G54" s="6"/>
      <c r="H54" s="6"/>
      <c r="I54" s="6"/>
      <c r="J54" s="6"/>
      <c r="K54" s="6"/>
      <c r="L54" s="6"/>
      <c r="M54" s="6"/>
      <c r="N54" s="6"/>
      <c r="O54" s="6"/>
      <c r="P54" s="6"/>
      <c r="Q54" s="6"/>
      <c r="R54" s="6"/>
      <c r="S54" s="6"/>
      <c r="T54" s="6"/>
      <c r="U54" s="7"/>
      <c r="V54" s="7"/>
      <c r="W54" s="6"/>
      <c r="X54" s="6"/>
      <c r="Y54" s="6"/>
      <c r="Z54" s="6"/>
      <c r="AA54" s="6"/>
      <c r="AB54" s="6"/>
      <c r="AC54" s="6"/>
      <c r="AD54" s="6"/>
      <c r="AE54" s="6"/>
      <c r="AF54" s="6"/>
      <c r="AG54" s="6"/>
      <c r="AH54" s="6"/>
      <c r="AI54" s="6"/>
      <c r="AJ54" s="6"/>
      <c r="AK54" s="6"/>
      <c r="AL54" s="7"/>
      <c r="AM54" s="7"/>
      <c r="BF54" s="7"/>
    </row>
  </sheetData>
  <sheetProtection insertRows="0"/>
  <mergeCells count="225">
    <mergeCell ref="AU37:AX38"/>
    <mergeCell ref="AY37:AY38"/>
    <mergeCell ref="BF10:BH10"/>
    <mergeCell ref="BC6:BD6"/>
    <mergeCell ref="AU32:AX33"/>
    <mergeCell ref="AY32:AY33"/>
    <mergeCell ref="AU30:AX31"/>
    <mergeCell ref="AU35:AX36"/>
    <mergeCell ref="AY26:BD26"/>
    <mergeCell ref="AY27:BD27"/>
    <mergeCell ref="AY28:BD28"/>
    <mergeCell ref="AY14:BD14"/>
    <mergeCell ref="AY15:BD15"/>
    <mergeCell ref="AY16:BD16"/>
    <mergeCell ref="AY17:BD17"/>
    <mergeCell ref="AY18:BD18"/>
    <mergeCell ref="AY19:BD19"/>
    <mergeCell ref="AY20:BD20"/>
    <mergeCell ref="AY21:BD21"/>
    <mergeCell ref="AY22:BD22"/>
    <mergeCell ref="AY23:BD23"/>
    <mergeCell ref="AY24:BD24"/>
    <mergeCell ref="AY25:BD25"/>
    <mergeCell ref="AW27:AX27"/>
    <mergeCell ref="C26:D26"/>
    <mergeCell ref="E26:F26"/>
    <mergeCell ref="G26:K26"/>
    <mergeCell ref="L26:O26"/>
    <mergeCell ref="C27:D27"/>
    <mergeCell ref="E27:F27"/>
    <mergeCell ref="G27:K27"/>
    <mergeCell ref="L27:O27"/>
    <mergeCell ref="C28:D28"/>
    <mergeCell ref="E28:F28"/>
    <mergeCell ref="G28:K28"/>
    <mergeCell ref="L28:O28"/>
    <mergeCell ref="C23:D23"/>
    <mergeCell ref="E23:F23"/>
    <mergeCell ref="G23:K23"/>
    <mergeCell ref="L23:O23"/>
    <mergeCell ref="C24:D24"/>
    <mergeCell ref="E24:F24"/>
    <mergeCell ref="G24:K24"/>
    <mergeCell ref="L24:O24"/>
    <mergeCell ref="G25:K25"/>
    <mergeCell ref="L25:O25"/>
    <mergeCell ref="C25:D25"/>
    <mergeCell ref="E25:F25"/>
    <mergeCell ref="C20:D20"/>
    <mergeCell ref="E20:F20"/>
    <mergeCell ref="G20:K20"/>
    <mergeCell ref="L20:O20"/>
    <mergeCell ref="C21:D21"/>
    <mergeCell ref="E21:F21"/>
    <mergeCell ref="G21:K21"/>
    <mergeCell ref="L21:O21"/>
    <mergeCell ref="C22:D22"/>
    <mergeCell ref="E22:F22"/>
    <mergeCell ref="G22:K22"/>
    <mergeCell ref="L22:O22"/>
    <mergeCell ref="AU28:AV28"/>
    <mergeCell ref="AW28:AX28"/>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4:AX24"/>
    <mergeCell ref="AU25:AV25"/>
    <mergeCell ref="AW25:AX25"/>
    <mergeCell ref="AU26:AV26"/>
    <mergeCell ref="AW26:AX26"/>
    <mergeCell ref="AU22:AV22"/>
    <mergeCell ref="AW22:AX22"/>
    <mergeCell ref="AU23:AV23"/>
    <mergeCell ref="AW23:AX23"/>
    <mergeCell ref="AU24:AV24"/>
    <mergeCell ref="AW21:AX21"/>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G18:K18"/>
    <mergeCell ref="G19:K19"/>
    <mergeCell ref="AU27:AV27"/>
    <mergeCell ref="T32:U32"/>
    <mergeCell ref="J35:K35"/>
    <mergeCell ref="J36:K36"/>
    <mergeCell ref="L36:M36"/>
    <mergeCell ref="B9:B13"/>
    <mergeCell ref="L9:O13"/>
    <mergeCell ref="C9:D13"/>
    <mergeCell ref="E9:F13"/>
    <mergeCell ref="P10:V10"/>
    <mergeCell ref="AU21:AV21"/>
    <mergeCell ref="E19:F19"/>
    <mergeCell ref="C31:D32"/>
    <mergeCell ref="E31:H31"/>
    <mergeCell ref="J31:M31"/>
    <mergeCell ref="T31:U31"/>
    <mergeCell ref="V31:Y31"/>
    <mergeCell ref="E32:F32"/>
    <mergeCell ref="G32:H32"/>
    <mergeCell ref="V32:Y32"/>
    <mergeCell ref="C33:D33"/>
    <mergeCell ref="E33:F33"/>
    <mergeCell ref="G33:H33"/>
    <mergeCell ref="P33:Q33"/>
    <mergeCell ref="C34:D34"/>
    <mergeCell ref="E34:F34"/>
    <mergeCell ref="G34:H34"/>
    <mergeCell ref="P34:Q34"/>
    <mergeCell ref="V34:Y34"/>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L34:M34"/>
    <mergeCell ref="L35:M35"/>
    <mergeCell ref="T34:U34"/>
    <mergeCell ref="T35:U35"/>
    <mergeCell ref="J34:K34"/>
    <mergeCell ref="V33:Y33"/>
    <mergeCell ref="L33:M33"/>
    <mergeCell ref="J32:K32"/>
    <mergeCell ref="J33:K33"/>
    <mergeCell ref="T33:U33"/>
    <mergeCell ref="L32:M32"/>
    <mergeCell ref="G37:H37"/>
    <mergeCell ref="J37:K37"/>
    <mergeCell ref="L37:M37"/>
    <mergeCell ref="P37:Q37"/>
    <mergeCell ref="U37:V37"/>
    <mergeCell ref="W37:X37"/>
    <mergeCell ref="C35:D35"/>
    <mergeCell ref="E35:F35"/>
    <mergeCell ref="G35:H35"/>
    <mergeCell ref="P35:Q35"/>
    <mergeCell ref="V35:Y35"/>
    <mergeCell ref="AH32:AI32"/>
    <mergeCell ref="AK32:AL32"/>
    <mergeCell ref="AQ32:AR32"/>
    <mergeCell ref="AH30:AR30"/>
    <mergeCell ref="AH31:AR31"/>
    <mergeCell ref="AM32:AP32"/>
    <mergeCell ref="M46:P46"/>
    <mergeCell ref="C47:F47"/>
    <mergeCell ref="H47:K47"/>
    <mergeCell ref="M47:P47"/>
    <mergeCell ref="C36:D36"/>
    <mergeCell ref="E36:F36"/>
    <mergeCell ref="G36:H36"/>
    <mergeCell ref="P36:Q36"/>
    <mergeCell ref="U36:V36"/>
    <mergeCell ref="U42:X42"/>
    <mergeCell ref="J39:K39"/>
    <mergeCell ref="M41:P41"/>
    <mergeCell ref="C42:F42"/>
    <mergeCell ref="H42:K42"/>
    <mergeCell ref="M42:P42"/>
    <mergeCell ref="W36:X36"/>
    <mergeCell ref="C37:D37"/>
    <mergeCell ref="E37:F37"/>
    <mergeCell ref="AH36:AI36"/>
    <mergeCell ref="AK36:AL36"/>
    <mergeCell ref="AN36:AO36"/>
    <mergeCell ref="AQ36:AR36"/>
    <mergeCell ref="AH37:AI37"/>
    <mergeCell ref="AK37:AL37"/>
    <mergeCell ref="AN37:AO37"/>
    <mergeCell ref="AQ37:AR37"/>
    <mergeCell ref="AH33:AI33"/>
    <mergeCell ref="AK33:AL33"/>
    <mergeCell ref="AN33:AO33"/>
    <mergeCell ref="AQ33:AR33"/>
    <mergeCell ref="AH34:AI34"/>
    <mergeCell ref="AK34:AL34"/>
    <mergeCell ref="AN34:AO34"/>
    <mergeCell ref="AQ34:AR34"/>
    <mergeCell ref="AH35:AI35"/>
    <mergeCell ref="AK35:AL35"/>
    <mergeCell ref="AN35:AO35"/>
    <mergeCell ref="AQ35:AR35"/>
  </mergeCells>
  <phoneticPr fontId="1"/>
  <conditionalFormatting sqref="AU14:AX28">
    <cfRule type="expression" dxfId="6" priority="4">
      <formula>INDIRECT(ADDRESS(ROW(),COLUMN()))=TRUNC(INDIRECT(ADDRESS(ROW(),COLUMN())))</formula>
    </cfRule>
  </conditionalFormatting>
  <conditionalFormatting sqref="E37:Q37 I33:Q36">
    <cfRule type="expression" dxfId="5" priority="3">
      <formula>INDIRECT(ADDRESS(ROW(),COLUMN()))=TRUNC(INDIRECT(ADDRESS(ROW(),COLUMN())))</formula>
    </cfRule>
  </conditionalFormatting>
  <conditionalFormatting sqref="C42:F42">
    <cfRule type="expression" dxfId="4" priority="2">
      <formula>INDIRECT(ADDRESS(ROW(),COLUMN()))=TRUNC(INDIRECT(ADDRESS(ROW(),COLUMN())))</formula>
    </cfRule>
  </conditionalFormatting>
  <conditionalFormatting sqref="E33:H36">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type="list" allowBlank="1" showInputMessage="1" sqref="C14:D28">
      <formula1>職種</formula1>
    </dataValidation>
    <dataValidation type="list" errorStyle="warning" allowBlank="1" showInputMessage="1" error="リストにない場合のみ、入力してください。" sqref="G14:K28">
      <formula1>INDIRECT(C14)</formula1>
    </dataValidation>
    <dataValidation type="list" allowBlank="1" showInputMessage="1" sqref="E14:F28">
      <formula1>"A, B, C, D"</formula1>
    </dataValidation>
    <dataValidation imeMode="on" allowBlank="1" showInputMessage="1" showErrorMessage="1" sqref="L14:O28 AY14:BD28 AM2:BA2"/>
    <dataValidation imeMode="off" allowBlank="1" showInputMessage="1" showErrorMessage="1" sqref="U2:V2 AB2:AC2 P14:AT28 AU32:AX33 AU37:AX38 P33:Q34 J33:M36 AH33:AI37 AK33:AL37 AN33:AO37 AV5:AW5 AZ5:BA6"/>
  </dataValidations>
  <printOptions horizontalCentered="1" verticalCentered="1"/>
  <pageMargins left="0.23622047244094491" right="0.23622047244094491" top="0.43307086614173229" bottom="0.27559055118110237" header="0.31496062992125984" footer="0.31496062992125984"/>
  <pageSetup paperSize="9" scale="40" fitToHeight="0" orientation="landscape" blackAndWhite="1" r:id="rId1"/>
  <colBreaks count="1" manualBreakCount="1">
    <brk id="58" max="1048575" man="1"/>
  </colBreaks>
  <ignoredErrors>
    <ignoredError sqref="AY3:AY4" numberStoredAsText="1"/>
    <ignoredError sqref="AS13"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69"/>
  <sheetViews>
    <sheetView showGridLines="0" view="pageBreakPreview" zoomScale="55" zoomScaleNormal="55" zoomScaleSheetLayoutView="55" workbookViewId="0">
      <pane xSplit="2" ySplit="13" topLeftCell="C14" activePane="bottomRight" state="frozen"/>
      <selection activeCell="G16" sqref="G16:K16"/>
      <selection pane="topRight" activeCell="G16" sqref="G16:K16"/>
      <selection pane="bottomLeft" activeCell="G16" sqref="G16:K16"/>
      <selection pane="bottomRight" activeCell="U2" sqref="U2:V2"/>
    </sheetView>
  </sheetViews>
  <sheetFormatPr defaultColWidth="4.5" defaultRowHeight="20.25" customHeight="1"/>
  <cols>
    <col min="1" max="1" width="1.375" style="1" customWidth="1"/>
    <col min="2" max="2" width="5.625" style="1" customWidth="1"/>
    <col min="3" max="4" width="10.625" style="1" customWidth="1"/>
    <col min="5" max="6" width="3.625" style="1" customWidth="1"/>
    <col min="7" max="56" width="5.625" style="1" customWidth="1"/>
    <col min="57" max="16384" width="4.5" style="1"/>
  </cols>
  <sheetData>
    <row r="1" spans="2:57" s="8" customFormat="1" ht="20.25" customHeight="1">
      <c r="C1" s="30" t="s">
        <v>144</v>
      </c>
      <c r="D1" s="30"/>
      <c r="G1" s="31" t="s">
        <v>15</v>
      </c>
      <c r="J1" s="30"/>
      <c r="K1" s="30"/>
      <c r="L1" s="30"/>
      <c r="M1" s="30"/>
      <c r="AK1" s="4" t="s">
        <v>18</v>
      </c>
      <c r="AL1" s="4" t="s">
        <v>16</v>
      </c>
      <c r="AM1" s="297" t="s">
        <v>108</v>
      </c>
      <c r="AN1" s="297"/>
      <c r="AO1" s="297"/>
      <c r="AP1" s="297"/>
      <c r="AQ1" s="297"/>
      <c r="AR1" s="297"/>
      <c r="AS1" s="297"/>
      <c r="AT1" s="297"/>
      <c r="AU1" s="297"/>
      <c r="AV1" s="297"/>
      <c r="AW1" s="297"/>
      <c r="AX1" s="297"/>
      <c r="AY1" s="297"/>
      <c r="AZ1" s="297"/>
      <c r="BA1" s="297"/>
      <c r="BB1" s="32" t="s">
        <v>0</v>
      </c>
    </row>
    <row r="2" spans="2:57" s="3" customFormat="1" ht="20.25" customHeight="1">
      <c r="D2" s="31"/>
      <c r="H2" s="31"/>
      <c r="I2" s="4"/>
      <c r="J2" s="4"/>
      <c r="K2" s="4"/>
      <c r="L2" s="4"/>
      <c r="M2" s="4"/>
      <c r="T2" s="4" t="s">
        <v>19</v>
      </c>
      <c r="U2" s="298"/>
      <c r="V2" s="298"/>
      <c r="W2" s="4" t="s">
        <v>16</v>
      </c>
      <c r="X2" s="299" t="str">
        <f>IF(U2=0,"",YEAR(DATE(2018+U2,1,1)))</f>
        <v/>
      </c>
      <c r="Y2" s="299"/>
      <c r="Z2" s="3" t="s">
        <v>20</v>
      </c>
      <c r="AA2" s="3" t="s">
        <v>21</v>
      </c>
      <c r="AB2" s="298"/>
      <c r="AC2" s="298"/>
      <c r="AD2" s="3" t="s">
        <v>22</v>
      </c>
      <c r="AJ2" s="32"/>
      <c r="AK2" s="4" t="s">
        <v>17</v>
      </c>
      <c r="AL2" s="4" t="s">
        <v>16</v>
      </c>
      <c r="AM2" s="298"/>
      <c r="AN2" s="298"/>
      <c r="AO2" s="298"/>
      <c r="AP2" s="298"/>
      <c r="AQ2" s="298"/>
      <c r="AR2" s="298"/>
      <c r="AS2" s="298"/>
      <c r="AT2" s="298"/>
      <c r="AU2" s="298"/>
      <c r="AV2" s="298"/>
      <c r="AW2" s="298"/>
      <c r="AX2" s="298"/>
      <c r="AY2" s="298"/>
      <c r="AZ2" s="298"/>
      <c r="BA2" s="298"/>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71</v>
      </c>
      <c r="AZ3" s="300"/>
      <c r="BA3" s="300"/>
      <c r="BB3" s="300"/>
      <c r="BC3" s="300"/>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92</v>
      </c>
      <c r="AZ4" s="300"/>
      <c r="BA4" s="300"/>
      <c r="BB4" s="300"/>
      <c r="BC4" s="300"/>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91">
        <v>40</v>
      </c>
      <c r="AW5" s="292"/>
      <c r="AX5" s="47" t="s">
        <v>23</v>
      </c>
      <c r="AY5" s="8"/>
      <c r="AZ5" s="291">
        <v>160</v>
      </c>
      <c r="BA5" s="292"/>
      <c r="BB5" s="47" t="s">
        <v>83</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R6" s="8" t="s">
        <v>147</v>
      </c>
      <c r="AS6" s="52"/>
      <c r="AT6" s="52"/>
      <c r="AU6" s="52"/>
      <c r="AV6" s="8"/>
      <c r="AW6" s="8"/>
      <c r="AX6" s="54"/>
      <c r="AY6" s="8"/>
      <c r="AZ6" s="301"/>
      <c r="BA6" s="302"/>
      <c r="BB6" s="47" t="s">
        <v>118</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95" t="e">
        <f>DAY(EOMONTH(DATE(X2,AB2,1),0))</f>
        <v>#VALUE!</v>
      </c>
      <c r="BA7" s="296"/>
      <c r="BB7" s="47" t="s">
        <v>25</v>
      </c>
      <c r="BE7" s="4"/>
    </row>
    <row r="8" spans="2:57" ht="5.0999999999999996" customHeight="1" thickBot="1">
      <c r="C8" s="2"/>
      <c r="D8" s="2"/>
      <c r="S8" s="2"/>
      <c r="AJ8" s="2"/>
      <c r="BC8" s="5"/>
      <c r="BD8" s="5"/>
      <c r="BE8" s="5"/>
    </row>
    <row r="9" spans="2:57" ht="20.25" customHeight="1" thickBot="1">
      <c r="B9" s="279" t="s">
        <v>26</v>
      </c>
      <c r="C9" s="281" t="s">
        <v>119</v>
      </c>
      <c r="D9" s="282"/>
      <c r="E9" s="285" t="s">
        <v>120</v>
      </c>
      <c r="F9" s="282"/>
      <c r="G9" s="285" t="s">
        <v>121</v>
      </c>
      <c r="H9" s="281"/>
      <c r="I9" s="281"/>
      <c r="J9" s="281"/>
      <c r="K9" s="282"/>
      <c r="L9" s="285" t="s">
        <v>122</v>
      </c>
      <c r="M9" s="281"/>
      <c r="N9" s="281"/>
      <c r="O9" s="287"/>
      <c r="P9" s="289" t="s">
        <v>123</v>
      </c>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68" t="str">
        <f>IF(AZ3="４週","(10)1～4週目の勤務時間数合計","(11)1か月の勤務時間数合計")</f>
        <v>(11)1か月の勤務時間数合計</v>
      </c>
      <c r="AV9" s="269"/>
      <c r="AW9" s="268" t="s">
        <v>124</v>
      </c>
      <c r="AX9" s="269"/>
      <c r="AY9" s="274" t="s">
        <v>125</v>
      </c>
      <c r="AZ9" s="274"/>
      <c r="BA9" s="274"/>
      <c r="BB9" s="274"/>
      <c r="BC9" s="274"/>
      <c r="BD9" s="274"/>
    </row>
    <row r="10" spans="2:57" ht="20.25" customHeight="1" thickBot="1">
      <c r="B10" s="280"/>
      <c r="C10" s="283"/>
      <c r="D10" s="284"/>
      <c r="E10" s="286"/>
      <c r="F10" s="284"/>
      <c r="G10" s="286"/>
      <c r="H10" s="283"/>
      <c r="I10" s="283"/>
      <c r="J10" s="283"/>
      <c r="K10" s="284"/>
      <c r="L10" s="286"/>
      <c r="M10" s="283"/>
      <c r="N10" s="283"/>
      <c r="O10" s="288"/>
      <c r="P10" s="276" t="s">
        <v>10</v>
      </c>
      <c r="Q10" s="277"/>
      <c r="R10" s="277"/>
      <c r="S10" s="277"/>
      <c r="T10" s="277"/>
      <c r="U10" s="277"/>
      <c r="V10" s="278"/>
      <c r="W10" s="276" t="s">
        <v>11</v>
      </c>
      <c r="X10" s="277"/>
      <c r="Y10" s="277"/>
      <c r="Z10" s="277"/>
      <c r="AA10" s="277"/>
      <c r="AB10" s="277"/>
      <c r="AC10" s="278"/>
      <c r="AD10" s="276" t="s">
        <v>12</v>
      </c>
      <c r="AE10" s="277"/>
      <c r="AF10" s="277"/>
      <c r="AG10" s="277"/>
      <c r="AH10" s="277"/>
      <c r="AI10" s="277"/>
      <c r="AJ10" s="278"/>
      <c r="AK10" s="276" t="s">
        <v>13</v>
      </c>
      <c r="AL10" s="277"/>
      <c r="AM10" s="277"/>
      <c r="AN10" s="277"/>
      <c r="AO10" s="277"/>
      <c r="AP10" s="277"/>
      <c r="AQ10" s="278"/>
      <c r="AR10" s="276" t="s">
        <v>14</v>
      </c>
      <c r="AS10" s="277"/>
      <c r="AT10" s="278"/>
      <c r="AU10" s="270"/>
      <c r="AV10" s="271"/>
      <c r="AW10" s="270"/>
      <c r="AX10" s="271"/>
      <c r="AY10" s="274"/>
      <c r="AZ10" s="274"/>
      <c r="BA10" s="274"/>
      <c r="BB10" s="274"/>
      <c r="BC10" s="274"/>
      <c r="BD10" s="274"/>
    </row>
    <row r="11" spans="2:57" ht="20.25" customHeight="1" thickBot="1">
      <c r="B11" s="280"/>
      <c r="C11" s="283"/>
      <c r="D11" s="284"/>
      <c r="E11" s="286"/>
      <c r="F11" s="284"/>
      <c r="G11" s="286"/>
      <c r="H11" s="283"/>
      <c r="I11" s="283"/>
      <c r="J11" s="283"/>
      <c r="K11" s="284"/>
      <c r="L11" s="286"/>
      <c r="M11" s="283"/>
      <c r="N11" s="283"/>
      <c r="O11" s="288"/>
      <c r="P11" s="67" t="e">
        <f>DAY(DATE($X$2,$AB$2,1))</f>
        <v>#VALUE!</v>
      </c>
      <c r="Q11" s="68" t="e">
        <f>DAY(DATE($X$2,$AB$2,2))</f>
        <v>#VALUE!</v>
      </c>
      <c r="R11" s="68" t="e">
        <f>DAY(DATE($X$2,$AB$2,3))</f>
        <v>#VALUE!</v>
      </c>
      <c r="S11" s="68" t="e">
        <f>DAY(DATE($X$2,$AB$2,4))</f>
        <v>#VALUE!</v>
      </c>
      <c r="T11" s="68" t="e">
        <f>DAY(DATE($X$2,$AB$2,5))</f>
        <v>#VALUE!</v>
      </c>
      <c r="U11" s="68" t="e">
        <f>DAY(DATE($X$2,$AB$2,6))</f>
        <v>#VALUE!</v>
      </c>
      <c r="V11" s="69" t="e">
        <f>DAY(DATE($X$2,$AB$2,7))</f>
        <v>#VALUE!</v>
      </c>
      <c r="W11" s="67" t="e">
        <f>DAY(DATE($X$2,$AB$2,8))</f>
        <v>#VALUE!</v>
      </c>
      <c r="X11" s="68" t="e">
        <f>DAY(DATE($X$2,$AB$2,9))</f>
        <v>#VALUE!</v>
      </c>
      <c r="Y11" s="68" t="e">
        <f>DAY(DATE($X$2,$AB$2,10))</f>
        <v>#VALUE!</v>
      </c>
      <c r="Z11" s="68" t="e">
        <f>DAY(DATE($X$2,$AB$2,11))</f>
        <v>#VALUE!</v>
      </c>
      <c r="AA11" s="68" t="e">
        <f>DAY(DATE($X$2,$AB$2,12))</f>
        <v>#VALUE!</v>
      </c>
      <c r="AB11" s="68" t="e">
        <f>DAY(DATE($X$2,$AB$2,13))</f>
        <v>#VALUE!</v>
      </c>
      <c r="AC11" s="69" t="e">
        <f>DAY(DATE($X$2,$AB$2,14))</f>
        <v>#VALUE!</v>
      </c>
      <c r="AD11" s="67" t="e">
        <f>DAY(DATE($X$2,$AB$2,15))</f>
        <v>#VALUE!</v>
      </c>
      <c r="AE11" s="68" t="e">
        <f>DAY(DATE($X$2,$AB$2,16))</f>
        <v>#VALUE!</v>
      </c>
      <c r="AF11" s="68" t="e">
        <f>DAY(DATE($X$2,$AB$2,17))</f>
        <v>#VALUE!</v>
      </c>
      <c r="AG11" s="68" t="e">
        <f>DAY(DATE($X$2,$AB$2,18))</f>
        <v>#VALUE!</v>
      </c>
      <c r="AH11" s="68" t="e">
        <f>DAY(DATE($X$2,$AB$2,19))</f>
        <v>#VALUE!</v>
      </c>
      <c r="AI11" s="68" t="e">
        <f>DAY(DATE($X$2,$AB$2,20))</f>
        <v>#VALUE!</v>
      </c>
      <c r="AJ11" s="69" t="e">
        <f>DAY(DATE($X$2,$AB$2,21))</f>
        <v>#VALUE!</v>
      </c>
      <c r="AK11" s="67" t="e">
        <f>DAY(DATE($X$2,$AB$2,22))</f>
        <v>#VALUE!</v>
      </c>
      <c r="AL11" s="68" t="e">
        <f>DAY(DATE($X$2,$AB$2,23))</f>
        <v>#VALUE!</v>
      </c>
      <c r="AM11" s="68" t="e">
        <f>DAY(DATE($X$2,$AB$2,24))</f>
        <v>#VALUE!</v>
      </c>
      <c r="AN11" s="68" t="e">
        <f>DAY(DATE($X$2,$AB$2,25))</f>
        <v>#VALUE!</v>
      </c>
      <c r="AO11" s="68" t="e">
        <f>DAY(DATE($X$2,$AB$2,26))</f>
        <v>#VALUE!</v>
      </c>
      <c r="AP11" s="68" t="e">
        <f>DAY(DATE($X$2,$AB$2,27))</f>
        <v>#VALUE!</v>
      </c>
      <c r="AQ11" s="69" t="e">
        <f>DAY(DATE($X$2,$AB$2,28))</f>
        <v>#VALUE!</v>
      </c>
      <c r="AR11" s="67" t="str">
        <f>IF(AZ3="暦月",IF(DAY(DATE($X$2,$AB$2,29))=29,29,""),"")</f>
        <v/>
      </c>
      <c r="AS11" s="68" t="str">
        <f>IF(AZ3="暦月",IF(DAY(DATE($X$2,$AB$2,30))=30,30,""),"")</f>
        <v/>
      </c>
      <c r="AT11" s="69" t="str">
        <f>IF(AZ3="暦月",IF(DAY(DATE($X$2,$AB$2,31))=31,31,""),"")</f>
        <v/>
      </c>
      <c r="AU11" s="270"/>
      <c r="AV11" s="271"/>
      <c r="AW11" s="270"/>
      <c r="AX11" s="271"/>
      <c r="AY11" s="274"/>
      <c r="AZ11" s="274"/>
      <c r="BA11" s="274"/>
      <c r="BB11" s="274"/>
      <c r="BC11" s="274"/>
      <c r="BD11" s="274"/>
    </row>
    <row r="12" spans="2:57" ht="20.25" hidden="1" customHeight="1" thickBot="1">
      <c r="B12" s="280"/>
      <c r="C12" s="283"/>
      <c r="D12" s="284"/>
      <c r="E12" s="286"/>
      <c r="F12" s="284"/>
      <c r="G12" s="286"/>
      <c r="H12" s="283"/>
      <c r="I12" s="283"/>
      <c r="J12" s="283"/>
      <c r="K12" s="284"/>
      <c r="L12" s="286"/>
      <c r="M12" s="283"/>
      <c r="N12" s="283"/>
      <c r="O12" s="288"/>
      <c r="P12" s="67" t="e">
        <f>WEEKDAY(DATE($X$2,$AB$2,1))</f>
        <v>#VALUE!</v>
      </c>
      <c r="Q12" s="68" t="e">
        <f>WEEKDAY(DATE($X$2,$AB$2,2))</f>
        <v>#VALUE!</v>
      </c>
      <c r="R12" s="68" t="e">
        <f>WEEKDAY(DATE($X$2,$AB$2,3))</f>
        <v>#VALUE!</v>
      </c>
      <c r="S12" s="68" t="e">
        <f>WEEKDAY(DATE($X$2,$AB$2,4))</f>
        <v>#VALUE!</v>
      </c>
      <c r="T12" s="68" t="e">
        <f>WEEKDAY(DATE($X$2,$AB$2,5))</f>
        <v>#VALUE!</v>
      </c>
      <c r="U12" s="68" t="e">
        <f>WEEKDAY(DATE($X$2,$AB$2,6))</f>
        <v>#VALUE!</v>
      </c>
      <c r="V12" s="69" t="e">
        <f>WEEKDAY(DATE($X$2,$AB$2,7))</f>
        <v>#VALUE!</v>
      </c>
      <c r="W12" s="67" t="e">
        <f>WEEKDAY(DATE($X$2,$AB$2,8))</f>
        <v>#VALUE!</v>
      </c>
      <c r="X12" s="68" t="e">
        <f>WEEKDAY(DATE($X$2,$AB$2,9))</f>
        <v>#VALUE!</v>
      </c>
      <c r="Y12" s="68" t="e">
        <f>WEEKDAY(DATE($X$2,$AB$2,10))</f>
        <v>#VALUE!</v>
      </c>
      <c r="Z12" s="68" t="e">
        <f>WEEKDAY(DATE($X$2,$AB$2,11))</f>
        <v>#VALUE!</v>
      </c>
      <c r="AA12" s="68" t="e">
        <f>WEEKDAY(DATE($X$2,$AB$2,12))</f>
        <v>#VALUE!</v>
      </c>
      <c r="AB12" s="68" t="e">
        <f>WEEKDAY(DATE($X$2,$AB$2,13))</f>
        <v>#VALUE!</v>
      </c>
      <c r="AC12" s="69" t="e">
        <f>WEEKDAY(DATE($X$2,$AB$2,14))</f>
        <v>#VALUE!</v>
      </c>
      <c r="AD12" s="67" t="e">
        <f>WEEKDAY(DATE($X$2,$AB$2,15))</f>
        <v>#VALUE!</v>
      </c>
      <c r="AE12" s="68" t="e">
        <f>WEEKDAY(DATE($X$2,$AB$2,16))</f>
        <v>#VALUE!</v>
      </c>
      <c r="AF12" s="68" t="e">
        <f>WEEKDAY(DATE($X$2,$AB$2,17))</f>
        <v>#VALUE!</v>
      </c>
      <c r="AG12" s="68" t="e">
        <f>WEEKDAY(DATE($X$2,$AB$2,18))</f>
        <v>#VALUE!</v>
      </c>
      <c r="AH12" s="68" t="e">
        <f>WEEKDAY(DATE($X$2,$AB$2,19))</f>
        <v>#VALUE!</v>
      </c>
      <c r="AI12" s="68" t="e">
        <f>WEEKDAY(DATE($X$2,$AB$2,20))</f>
        <v>#VALUE!</v>
      </c>
      <c r="AJ12" s="69" t="e">
        <f>WEEKDAY(DATE($X$2,$AB$2,21))</f>
        <v>#VALUE!</v>
      </c>
      <c r="AK12" s="67" t="e">
        <f>WEEKDAY(DATE($X$2,$AB$2,22))</f>
        <v>#VALUE!</v>
      </c>
      <c r="AL12" s="68" t="e">
        <f>WEEKDAY(DATE($X$2,$AB$2,23))</f>
        <v>#VALUE!</v>
      </c>
      <c r="AM12" s="68" t="e">
        <f>WEEKDAY(DATE($X$2,$AB$2,24))</f>
        <v>#VALUE!</v>
      </c>
      <c r="AN12" s="68" t="e">
        <f>WEEKDAY(DATE($X$2,$AB$2,25))</f>
        <v>#VALUE!</v>
      </c>
      <c r="AO12" s="68" t="e">
        <f>WEEKDAY(DATE($X$2,$AB$2,26))</f>
        <v>#VALUE!</v>
      </c>
      <c r="AP12" s="68" t="e">
        <f>WEEKDAY(DATE($X$2,$AB$2,27))</f>
        <v>#VALUE!</v>
      </c>
      <c r="AQ12" s="69" t="e">
        <f>WEEKDAY(DATE($X$2,$AB$2,28))</f>
        <v>#VALUE!</v>
      </c>
      <c r="AR12" s="67">
        <f>IF(AR11=29,WEEKDAY(DATE($X$2,$AB$2,29)),0)</f>
        <v>0</v>
      </c>
      <c r="AS12" s="68">
        <f>IF(AS11=30,WEEKDAY(DATE($X$2,$AB$2,30)),0)</f>
        <v>0</v>
      </c>
      <c r="AT12" s="69">
        <f>IF(AT11=31,WEEKDAY(DATE($X$2,$AB$2,31)),0)</f>
        <v>0</v>
      </c>
      <c r="AU12" s="272"/>
      <c r="AV12" s="273"/>
      <c r="AW12" s="272"/>
      <c r="AX12" s="273"/>
      <c r="AY12" s="275"/>
      <c r="AZ12" s="275"/>
      <c r="BA12" s="275"/>
      <c r="BB12" s="275"/>
      <c r="BC12" s="275"/>
      <c r="BD12" s="275"/>
    </row>
    <row r="13" spans="2:57" ht="20.25" customHeight="1" thickBot="1">
      <c r="B13" s="305"/>
      <c r="C13" s="307"/>
      <c r="D13" s="309"/>
      <c r="E13" s="286"/>
      <c r="F13" s="284"/>
      <c r="G13" s="306"/>
      <c r="H13" s="307"/>
      <c r="I13" s="307"/>
      <c r="J13" s="307"/>
      <c r="K13" s="309"/>
      <c r="L13" s="306"/>
      <c r="M13" s="307"/>
      <c r="N13" s="307"/>
      <c r="O13" s="308"/>
      <c r="P13" s="70" t="e">
        <f>IF(P12=1,"日",IF(P12=2,"月",IF(P12=3,"火",IF(P12=4,"水",IF(P12=5,"木",IF(P12=6,"金","土"))))))</f>
        <v>#VALUE!</v>
      </c>
      <c r="Q13" s="71" t="e">
        <f t="shared" ref="Q13:AQ13" si="0">IF(Q12=1,"日",IF(Q12=2,"月",IF(Q12=3,"火",IF(Q12=4,"水",IF(Q12=5,"木",IF(Q12=6,"金","土"))))))</f>
        <v>#VALUE!</v>
      </c>
      <c r="R13" s="71" t="e">
        <f t="shared" si="0"/>
        <v>#VALUE!</v>
      </c>
      <c r="S13" s="71" t="e">
        <f t="shared" si="0"/>
        <v>#VALUE!</v>
      </c>
      <c r="T13" s="71" t="e">
        <f t="shared" si="0"/>
        <v>#VALUE!</v>
      </c>
      <c r="U13" s="71" t="e">
        <f t="shared" si="0"/>
        <v>#VALUE!</v>
      </c>
      <c r="V13" s="72" t="e">
        <f t="shared" si="0"/>
        <v>#VALUE!</v>
      </c>
      <c r="W13" s="70" t="e">
        <f t="shared" si="0"/>
        <v>#VALUE!</v>
      </c>
      <c r="X13" s="71" t="e">
        <f t="shared" si="0"/>
        <v>#VALUE!</v>
      </c>
      <c r="Y13" s="71" t="e">
        <f t="shared" si="0"/>
        <v>#VALUE!</v>
      </c>
      <c r="Z13" s="71" t="e">
        <f t="shared" si="0"/>
        <v>#VALUE!</v>
      </c>
      <c r="AA13" s="71" t="e">
        <f t="shared" si="0"/>
        <v>#VALUE!</v>
      </c>
      <c r="AB13" s="71" t="e">
        <f t="shared" si="0"/>
        <v>#VALUE!</v>
      </c>
      <c r="AC13" s="72" t="e">
        <f t="shared" si="0"/>
        <v>#VALUE!</v>
      </c>
      <c r="AD13" s="70" t="e">
        <f t="shared" si="0"/>
        <v>#VALUE!</v>
      </c>
      <c r="AE13" s="71" t="e">
        <f t="shared" si="0"/>
        <v>#VALUE!</v>
      </c>
      <c r="AF13" s="71" t="e">
        <f t="shared" si="0"/>
        <v>#VALUE!</v>
      </c>
      <c r="AG13" s="71" t="e">
        <f t="shared" si="0"/>
        <v>#VALUE!</v>
      </c>
      <c r="AH13" s="71" t="e">
        <f t="shared" si="0"/>
        <v>#VALUE!</v>
      </c>
      <c r="AI13" s="71" t="e">
        <f t="shared" si="0"/>
        <v>#VALUE!</v>
      </c>
      <c r="AJ13" s="72" t="e">
        <f t="shared" si="0"/>
        <v>#VALUE!</v>
      </c>
      <c r="AK13" s="70" t="e">
        <f t="shared" si="0"/>
        <v>#VALUE!</v>
      </c>
      <c r="AL13" s="71" t="e">
        <f t="shared" si="0"/>
        <v>#VALUE!</v>
      </c>
      <c r="AM13" s="71" t="e">
        <f t="shared" si="0"/>
        <v>#VALUE!</v>
      </c>
      <c r="AN13" s="71" t="e">
        <f t="shared" si="0"/>
        <v>#VALUE!</v>
      </c>
      <c r="AO13" s="71" t="e">
        <f t="shared" si="0"/>
        <v>#VALUE!</v>
      </c>
      <c r="AP13" s="71" t="e">
        <f t="shared" si="0"/>
        <v>#VALUE!</v>
      </c>
      <c r="AQ13" s="72" t="e">
        <f t="shared" si="0"/>
        <v>#VALUE!</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303"/>
      <c r="AV13" s="304"/>
      <c r="AW13" s="303"/>
      <c r="AX13" s="304"/>
      <c r="AY13" s="274"/>
      <c r="AZ13" s="274"/>
      <c r="BA13" s="274"/>
      <c r="BB13" s="274"/>
      <c r="BC13" s="274"/>
      <c r="BD13" s="274"/>
    </row>
    <row r="14" spans="2:57" ht="39.950000000000003" customHeight="1">
      <c r="B14" s="64">
        <f>ROW()-13</f>
        <v>1</v>
      </c>
      <c r="C14" s="317" t="s">
        <v>2</v>
      </c>
      <c r="D14" s="318"/>
      <c r="E14" s="319"/>
      <c r="F14" s="320"/>
      <c r="G14" s="336"/>
      <c r="H14" s="337"/>
      <c r="I14" s="337"/>
      <c r="J14" s="337"/>
      <c r="K14" s="318"/>
      <c r="L14" s="324"/>
      <c r="M14" s="325"/>
      <c r="N14" s="325"/>
      <c r="O14" s="326"/>
      <c r="P14" s="105"/>
      <c r="Q14" s="106"/>
      <c r="R14" s="106"/>
      <c r="S14" s="106"/>
      <c r="T14" s="106"/>
      <c r="U14" s="106"/>
      <c r="V14" s="107"/>
      <c r="W14" s="105"/>
      <c r="X14" s="106"/>
      <c r="Y14" s="106"/>
      <c r="Z14" s="106"/>
      <c r="AA14" s="106"/>
      <c r="AB14" s="106"/>
      <c r="AC14" s="107"/>
      <c r="AD14" s="105"/>
      <c r="AE14" s="106"/>
      <c r="AF14" s="106"/>
      <c r="AG14" s="106"/>
      <c r="AH14" s="106"/>
      <c r="AI14" s="106"/>
      <c r="AJ14" s="107"/>
      <c r="AK14" s="105"/>
      <c r="AL14" s="106"/>
      <c r="AM14" s="106"/>
      <c r="AN14" s="106"/>
      <c r="AO14" s="106"/>
      <c r="AP14" s="106"/>
      <c r="AQ14" s="107"/>
      <c r="AR14" s="105"/>
      <c r="AS14" s="106"/>
      <c r="AT14" s="107"/>
      <c r="AU14" s="310" t="str">
        <f>IF($AZ$3="４週",SUM(P14:AQ14),IF($AZ$3="暦月",SUM(P14:AT14),""))</f>
        <v/>
      </c>
      <c r="AV14" s="311"/>
      <c r="AW14" s="312" t="str">
        <f t="shared" ref="AW14:AW42" si="1">IF($AZ$3="４週",AU14/4,IF($AZ$3="暦月",AU14/($AZ$7/7),""))</f>
        <v/>
      </c>
      <c r="AX14" s="313"/>
      <c r="AY14" s="332"/>
      <c r="AZ14" s="333"/>
      <c r="BA14" s="333"/>
      <c r="BB14" s="333"/>
      <c r="BC14" s="333"/>
      <c r="BD14" s="334"/>
    </row>
    <row r="15" spans="2:57" ht="39.950000000000003" customHeight="1">
      <c r="B15" s="65">
        <f t="shared" ref="B15:B42" si="2">ROW()-13</f>
        <v>2</v>
      </c>
      <c r="C15" s="207" t="s">
        <v>109</v>
      </c>
      <c r="D15" s="208"/>
      <c r="E15" s="209"/>
      <c r="F15" s="210"/>
      <c r="G15" s="211"/>
      <c r="H15" s="212"/>
      <c r="I15" s="212"/>
      <c r="J15" s="212"/>
      <c r="K15" s="208"/>
      <c r="L15" s="213"/>
      <c r="M15" s="214"/>
      <c r="N15" s="214"/>
      <c r="O15" s="215"/>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216" t="str">
        <f>IF($AZ$3="４週",SUM(P15:AQ15),IF($AZ$3="暦月",SUM(P15:AT15),""))</f>
        <v/>
      </c>
      <c r="AV15" s="217"/>
      <c r="AW15" s="218" t="str">
        <f t="shared" si="1"/>
        <v/>
      </c>
      <c r="AX15" s="219"/>
      <c r="AY15" s="188"/>
      <c r="AZ15" s="189"/>
      <c r="BA15" s="189"/>
      <c r="BB15" s="189"/>
      <c r="BC15" s="189"/>
      <c r="BD15" s="190"/>
    </row>
    <row r="16" spans="2:57" ht="39.950000000000003" customHeight="1">
      <c r="B16" s="65">
        <f t="shared" si="2"/>
        <v>3</v>
      </c>
      <c r="C16" s="207"/>
      <c r="D16" s="208"/>
      <c r="E16" s="209"/>
      <c r="F16" s="210"/>
      <c r="G16" s="211"/>
      <c r="H16" s="212"/>
      <c r="I16" s="212"/>
      <c r="J16" s="212"/>
      <c r="K16" s="208"/>
      <c r="L16" s="213"/>
      <c r="M16" s="214"/>
      <c r="N16" s="214"/>
      <c r="O16" s="215"/>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216" t="str">
        <f>IF($AZ$3="４週",SUM(P16:AQ16),IF($AZ$3="暦月",SUM(P16:AT16),""))</f>
        <v/>
      </c>
      <c r="AV16" s="217"/>
      <c r="AW16" s="218" t="str">
        <f t="shared" si="1"/>
        <v/>
      </c>
      <c r="AX16" s="219"/>
      <c r="AY16" s="188"/>
      <c r="AZ16" s="189"/>
      <c r="BA16" s="189"/>
      <c r="BB16" s="189"/>
      <c r="BC16" s="189"/>
      <c r="BD16" s="190"/>
    </row>
    <row r="17" spans="2:56" ht="39.950000000000003" customHeight="1">
      <c r="B17" s="65">
        <f t="shared" si="2"/>
        <v>4</v>
      </c>
      <c r="C17" s="207"/>
      <c r="D17" s="208"/>
      <c r="E17" s="209"/>
      <c r="F17" s="210"/>
      <c r="G17" s="211"/>
      <c r="H17" s="212"/>
      <c r="I17" s="212"/>
      <c r="J17" s="212"/>
      <c r="K17" s="208"/>
      <c r="L17" s="213"/>
      <c r="M17" s="214"/>
      <c r="N17" s="214"/>
      <c r="O17" s="215"/>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216" t="str">
        <f>IF($AZ$3="４週",SUM(P17:AQ17),IF($AZ$3="暦月",SUM(P17:AT17),""))</f>
        <v/>
      </c>
      <c r="AV17" s="217"/>
      <c r="AW17" s="218" t="str">
        <f t="shared" si="1"/>
        <v/>
      </c>
      <c r="AX17" s="219"/>
      <c r="AY17" s="188"/>
      <c r="AZ17" s="189"/>
      <c r="BA17" s="189"/>
      <c r="BB17" s="189"/>
      <c r="BC17" s="189"/>
      <c r="BD17" s="190"/>
    </row>
    <row r="18" spans="2:56" ht="39.950000000000003" customHeight="1">
      <c r="B18" s="65">
        <f t="shared" si="2"/>
        <v>5</v>
      </c>
      <c r="C18" s="207"/>
      <c r="D18" s="208"/>
      <c r="E18" s="209"/>
      <c r="F18" s="210"/>
      <c r="G18" s="211"/>
      <c r="H18" s="212"/>
      <c r="I18" s="212"/>
      <c r="J18" s="212"/>
      <c r="K18" s="208"/>
      <c r="L18" s="213"/>
      <c r="M18" s="214"/>
      <c r="N18" s="214"/>
      <c r="O18" s="215"/>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216" t="str">
        <f t="shared" ref="AU18:AU43" si="3">IF($AZ$3="４週",SUM(P18:AQ18),IF($AZ$3="暦月",SUM(P18:AT18),""))</f>
        <v/>
      </c>
      <c r="AV18" s="217"/>
      <c r="AW18" s="218" t="str">
        <f t="shared" si="1"/>
        <v/>
      </c>
      <c r="AX18" s="219"/>
      <c r="AY18" s="188"/>
      <c r="AZ18" s="189"/>
      <c r="BA18" s="189"/>
      <c r="BB18" s="189"/>
      <c r="BC18" s="189"/>
      <c r="BD18" s="190"/>
    </row>
    <row r="19" spans="2:56" ht="39.950000000000003" customHeight="1">
      <c r="B19" s="65">
        <f t="shared" si="2"/>
        <v>6</v>
      </c>
      <c r="C19" s="207"/>
      <c r="D19" s="208"/>
      <c r="E19" s="209"/>
      <c r="F19" s="210"/>
      <c r="G19" s="211"/>
      <c r="H19" s="212"/>
      <c r="I19" s="212"/>
      <c r="J19" s="212"/>
      <c r="K19" s="208"/>
      <c r="L19" s="213"/>
      <c r="M19" s="214"/>
      <c r="N19" s="214"/>
      <c r="O19" s="215"/>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216" t="str">
        <f t="shared" si="3"/>
        <v/>
      </c>
      <c r="AV19" s="217"/>
      <c r="AW19" s="218" t="str">
        <f t="shared" si="1"/>
        <v/>
      </c>
      <c r="AX19" s="219"/>
      <c r="AY19" s="188"/>
      <c r="AZ19" s="189"/>
      <c r="BA19" s="189"/>
      <c r="BB19" s="189"/>
      <c r="BC19" s="189"/>
      <c r="BD19" s="190"/>
    </row>
    <row r="20" spans="2:56" ht="39.950000000000003" customHeight="1">
      <c r="B20" s="65">
        <f t="shared" si="2"/>
        <v>7</v>
      </c>
      <c r="C20" s="207"/>
      <c r="D20" s="208"/>
      <c r="E20" s="209"/>
      <c r="F20" s="210"/>
      <c r="G20" s="211"/>
      <c r="H20" s="212"/>
      <c r="I20" s="212"/>
      <c r="J20" s="212"/>
      <c r="K20" s="208"/>
      <c r="L20" s="213"/>
      <c r="M20" s="214"/>
      <c r="N20" s="214"/>
      <c r="O20" s="215"/>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216" t="str">
        <f>IF($AZ$3="４週",SUM(P20:AQ20),IF($AZ$3="暦月",SUM(P20:AT20),""))</f>
        <v/>
      </c>
      <c r="AV20" s="217"/>
      <c r="AW20" s="218" t="str">
        <f t="shared" si="1"/>
        <v/>
      </c>
      <c r="AX20" s="219"/>
      <c r="AY20" s="188"/>
      <c r="AZ20" s="189"/>
      <c r="BA20" s="189"/>
      <c r="BB20" s="189"/>
      <c r="BC20" s="189"/>
      <c r="BD20" s="190"/>
    </row>
    <row r="21" spans="2:56" ht="39.950000000000003" customHeight="1">
      <c r="B21" s="65">
        <f t="shared" si="2"/>
        <v>8</v>
      </c>
      <c r="C21" s="207"/>
      <c r="D21" s="208"/>
      <c r="E21" s="209"/>
      <c r="F21" s="210"/>
      <c r="G21" s="211"/>
      <c r="H21" s="212"/>
      <c r="I21" s="212"/>
      <c r="J21" s="212"/>
      <c r="K21" s="208"/>
      <c r="L21" s="213"/>
      <c r="M21" s="214"/>
      <c r="N21" s="214"/>
      <c r="O21" s="215"/>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216" t="str">
        <f t="shared" si="3"/>
        <v/>
      </c>
      <c r="AV21" s="217"/>
      <c r="AW21" s="218" t="str">
        <f t="shared" si="1"/>
        <v/>
      </c>
      <c r="AX21" s="219"/>
      <c r="AY21" s="188"/>
      <c r="AZ21" s="189"/>
      <c r="BA21" s="189"/>
      <c r="BB21" s="189"/>
      <c r="BC21" s="189"/>
      <c r="BD21" s="190"/>
    </row>
    <row r="22" spans="2:56" ht="39.950000000000003" customHeight="1">
      <c r="B22" s="65">
        <f t="shared" si="2"/>
        <v>9</v>
      </c>
      <c r="C22" s="207"/>
      <c r="D22" s="208"/>
      <c r="E22" s="209"/>
      <c r="F22" s="210"/>
      <c r="G22" s="211"/>
      <c r="H22" s="212"/>
      <c r="I22" s="212"/>
      <c r="J22" s="212"/>
      <c r="K22" s="208"/>
      <c r="L22" s="213"/>
      <c r="M22" s="214"/>
      <c r="N22" s="214"/>
      <c r="O22" s="215"/>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216" t="str">
        <f t="shared" si="3"/>
        <v/>
      </c>
      <c r="AV22" s="217"/>
      <c r="AW22" s="218" t="str">
        <f t="shared" si="1"/>
        <v/>
      </c>
      <c r="AX22" s="219"/>
      <c r="AY22" s="188"/>
      <c r="AZ22" s="189"/>
      <c r="BA22" s="189"/>
      <c r="BB22" s="189"/>
      <c r="BC22" s="189"/>
      <c r="BD22" s="190"/>
    </row>
    <row r="23" spans="2:56" ht="39.950000000000003" customHeight="1">
      <c r="B23" s="65">
        <f t="shared" si="2"/>
        <v>10</v>
      </c>
      <c r="C23" s="207"/>
      <c r="D23" s="208"/>
      <c r="E23" s="209"/>
      <c r="F23" s="210"/>
      <c r="G23" s="211"/>
      <c r="H23" s="212"/>
      <c r="I23" s="212"/>
      <c r="J23" s="212"/>
      <c r="K23" s="208"/>
      <c r="L23" s="213"/>
      <c r="M23" s="214"/>
      <c r="N23" s="214"/>
      <c r="O23" s="215"/>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216" t="str">
        <f t="shared" si="3"/>
        <v/>
      </c>
      <c r="AV23" s="217"/>
      <c r="AW23" s="218" t="str">
        <f t="shared" si="1"/>
        <v/>
      </c>
      <c r="AX23" s="219"/>
      <c r="AY23" s="188"/>
      <c r="AZ23" s="189"/>
      <c r="BA23" s="189"/>
      <c r="BB23" s="189"/>
      <c r="BC23" s="189"/>
      <c r="BD23" s="190"/>
    </row>
    <row r="24" spans="2:56" ht="39.950000000000003" customHeight="1">
      <c r="B24" s="65">
        <f t="shared" si="2"/>
        <v>11</v>
      </c>
      <c r="C24" s="207"/>
      <c r="D24" s="208"/>
      <c r="E24" s="209"/>
      <c r="F24" s="210"/>
      <c r="G24" s="211"/>
      <c r="H24" s="212"/>
      <c r="I24" s="212"/>
      <c r="J24" s="212"/>
      <c r="K24" s="208"/>
      <c r="L24" s="213"/>
      <c r="M24" s="214"/>
      <c r="N24" s="214"/>
      <c r="O24" s="215"/>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216" t="str">
        <f t="shared" si="3"/>
        <v/>
      </c>
      <c r="AV24" s="217"/>
      <c r="AW24" s="218" t="str">
        <f t="shared" si="1"/>
        <v/>
      </c>
      <c r="AX24" s="219"/>
      <c r="AY24" s="188"/>
      <c r="AZ24" s="189"/>
      <c r="BA24" s="189"/>
      <c r="BB24" s="189"/>
      <c r="BC24" s="189"/>
      <c r="BD24" s="190"/>
    </row>
    <row r="25" spans="2:56" ht="39.950000000000003" customHeight="1">
      <c r="B25" s="65">
        <f t="shared" si="2"/>
        <v>12</v>
      </c>
      <c r="C25" s="207"/>
      <c r="D25" s="208"/>
      <c r="E25" s="209"/>
      <c r="F25" s="210"/>
      <c r="G25" s="211"/>
      <c r="H25" s="212"/>
      <c r="I25" s="212"/>
      <c r="J25" s="212"/>
      <c r="K25" s="208"/>
      <c r="L25" s="213"/>
      <c r="M25" s="214"/>
      <c r="N25" s="214"/>
      <c r="O25" s="215"/>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216" t="str">
        <f t="shared" si="3"/>
        <v/>
      </c>
      <c r="AV25" s="217"/>
      <c r="AW25" s="218" t="str">
        <f t="shared" si="1"/>
        <v/>
      </c>
      <c r="AX25" s="219"/>
      <c r="AY25" s="188"/>
      <c r="AZ25" s="189"/>
      <c r="BA25" s="189"/>
      <c r="BB25" s="189"/>
      <c r="BC25" s="189"/>
      <c r="BD25" s="190"/>
    </row>
    <row r="26" spans="2:56" ht="39.950000000000003" customHeight="1">
      <c r="B26" s="65">
        <f t="shared" si="2"/>
        <v>13</v>
      </c>
      <c r="C26" s="207"/>
      <c r="D26" s="208"/>
      <c r="E26" s="209"/>
      <c r="F26" s="210"/>
      <c r="G26" s="211"/>
      <c r="H26" s="212"/>
      <c r="I26" s="212"/>
      <c r="J26" s="212"/>
      <c r="K26" s="208"/>
      <c r="L26" s="213"/>
      <c r="M26" s="214"/>
      <c r="N26" s="214"/>
      <c r="O26" s="215"/>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216" t="str">
        <f t="shared" si="3"/>
        <v/>
      </c>
      <c r="AV26" s="217"/>
      <c r="AW26" s="218" t="str">
        <f t="shared" si="1"/>
        <v/>
      </c>
      <c r="AX26" s="219"/>
      <c r="AY26" s="188"/>
      <c r="AZ26" s="189"/>
      <c r="BA26" s="189"/>
      <c r="BB26" s="189"/>
      <c r="BC26" s="189"/>
      <c r="BD26" s="190"/>
    </row>
    <row r="27" spans="2:56" ht="39.950000000000003" customHeight="1">
      <c r="B27" s="65">
        <f t="shared" si="2"/>
        <v>14</v>
      </c>
      <c r="C27" s="207"/>
      <c r="D27" s="208"/>
      <c r="E27" s="209"/>
      <c r="F27" s="210"/>
      <c r="G27" s="211"/>
      <c r="H27" s="212"/>
      <c r="I27" s="212"/>
      <c r="J27" s="212"/>
      <c r="K27" s="208"/>
      <c r="L27" s="213"/>
      <c r="M27" s="214"/>
      <c r="N27" s="214"/>
      <c r="O27" s="215"/>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216" t="str">
        <f t="shared" si="3"/>
        <v/>
      </c>
      <c r="AV27" s="217"/>
      <c r="AW27" s="218" t="str">
        <f t="shared" si="1"/>
        <v/>
      </c>
      <c r="AX27" s="219"/>
      <c r="AY27" s="188"/>
      <c r="AZ27" s="189"/>
      <c r="BA27" s="189"/>
      <c r="BB27" s="189"/>
      <c r="BC27" s="189"/>
      <c r="BD27" s="190"/>
    </row>
    <row r="28" spans="2:56" ht="39.950000000000003" customHeight="1">
      <c r="B28" s="65">
        <f t="shared" si="2"/>
        <v>15</v>
      </c>
      <c r="C28" s="207"/>
      <c r="D28" s="208"/>
      <c r="E28" s="209"/>
      <c r="F28" s="210"/>
      <c r="G28" s="211"/>
      <c r="H28" s="212"/>
      <c r="I28" s="212"/>
      <c r="J28" s="212"/>
      <c r="K28" s="208"/>
      <c r="L28" s="213"/>
      <c r="M28" s="214"/>
      <c r="N28" s="214"/>
      <c r="O28" s="215"/>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216" t="str">
        <f t="shared" si="3"/>
        <v/>
      </c>
      <c r="AV28" s="217"/>
      <c r="AW28" s="218" t="str">
        <f t="shared" si="1"/>
        <v/>
      </c>
      <c r="AX28" s="219"/>
      <c r="AY28" s="188"/>
      <c r="AZ28" s="189"/>
      <c r="BA28" s="189"/>
      <c r="BB28" s="189"/>
      <c r="BC28" s="189"/>
      <c r="BD28" s="190"/>
    </row>
    <row r="29" spans="2:56" ht="39.950000000000003" customHeight="1">
      <c r="B29" s="65">
        <f t="shared" si="2"/>
        <v>16</v>
      </c>
      <c r="C29" s="207"/>
      <c r="D29" s="208"/>
      <c r="E29" s="209"/>
      <c r="F29" s="210"/>
      <c r="G29" s="211"/>
      <c r="H29" s="212"/>
      <c r="I29" s="212"/>
      <c r="J29" s="212"/>
      <c r="K29" s="208"/>
      <c r="L29" s="213"/>
      <c r="M29" s="214"/>
      <c r="N29" s="214"/>
      <c r="O29" s="215"/>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216" t="str">
        <f t="shared" si="3"/>
        <v/>
      </c>
      <c r="AV29" s="217"/>
      <c r="AW29" s="218" t="str">
        <f t="shared" si="1"/>
        <v/>
      </c>
      <c r="AX29" s="219"/>
      <c r="AY29" s="188"/>
      <c r="AZ29" s="189"/>
      <c r="BA29" s="189"/>
      <c r="BB29" s="189"/>
      <c r="BC29" s="189"/>
      <c r="BD29" s="190"/>
    </row>
    <row r="30" spans="2:56" ht="39.950000000000003" customHeight="1">
      <c r="B30" s="65">
        <f t="shared" si="2"/>
        <v>17</v>
      </c>
      <c r="C30" s="207"/>
      <c r="D30" s="208"/>
      <c r="E30" s="209"/>
      <c r="F30" s="210"/>
      <c r="G30" s="211"/>
      <c r="H30" s="212"/>
      <c r="I30" s="212"/>
      <c r="J30" s="212"/>
      <c r="K30" s="208"/>
      <c r="L30" s="213"/>
      <c r="M30" s="214"/>
      <c r="N30" s="214"/>
      <c r="O30" s="215"/>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216" t="str">
        <f t="shared" si="3"/>
        <v/>
      </c>
      <c r="AV30" s="217"/>
      <c r="AW30" s="218" t="str">
        <f t="shared" si="1"/>
        <v/>
      </c>
      <c r="AX30" s="219"/>
      <c r="AY30" s="188"/>
      <c r="AZ30" s="189"/>
      <c r="BA30" s="189"/>
      <c r="BB30" s="189"/>
      <c r="BC30" s="189"/>
      <c r="BD30" s="190"/>
    </row>
    <row r="31" spans="2:56" ht="39.950000000000003" customHeight="1">
      <c r="B31" s="65">
        <f t="shared" si="2"/>
        <v>18</v>
      </c>
      <c r="C31" s="207"/>
      <c r="D31" s="208"/>
      <c r="E31" s="209"/>
      <c r="F31" s="210"/>
      <c r="G31" s="211"/>
      <c r="H31" s="212"/>
      <c r="I31" s="212"/>
      <c r="J31" s="212"/>
      <c r="K31" s="208"/>
      <c r="L31" s="213"/>
      <c r="M31" s="214"/>
      <c r="N31" s="214"/>
      <c r="O31" s="215"/>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216" t="str">
        <f t="shared" ref="AU31" si="4">IF($AZ$3="４週",SUM(P31:AQ31),IF($AZ$3="暦月",SUM(P31:AT31),""))</f>
        <v/>
      </c>
      <c r="AV31" s="217"/>
      <c r="AW31" s="218" t="str">
        <f t="shared" si="1"/>
        <v/>
      </c>
      <c r="AX31" s="219"/>
      <c r="AY31" s="188"/>
      <c r="AZ31" s="189"/>
      <c r="BA31" s="189"/>
      <c r="BB31" s="189"/>
      <c r="BC31" s="189"/>
      <c r="BD31" s="190"/>
    </row>
    <row r="32" spans="2:56" ht="39.950000000000003" customHeight="1">
      <c r="B32" s="65">
        <f t="shared" si="2"/>
        <v>19</v>
      </c>
      <c r="C32" s="207"/>
      <c r="D32" s="208"/>
      <c r="E32" s="209"/>
      <c r="F32" s="210"/>
      <c r="G32" s="211"/>
      <c r="H32" s="212"/>
      <c r="I32" s="212"/>
      <c r="J32" s="212"/>
      <c r="K32" s="208"/>
      <c r="L32" s="213"/>
      <c r="M32" s="214"/>
      <c r="N32" s="214"/>
      <c r="O32" s="215"/>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216" t="str">
        <f t="shared" ref="AU32:AU42" si="5">IF($AZ$3="４週",SUM(P32:AQ32),IF($AZ$3="暦月",SUM(P32:AT32),""))</f>
        <v/>
      </c>
      <c r="AV32" s="217"/>
      <c r="AW32" s="218" t="str">
        <f t="shared" si="1"/>
        <v/>
      </c>
      <c r="AX32" s="219"/>
      <c r="AY32" s="188"/>
      <c r="AZ32" s="189"/>
      <c r="BA32" s="189"/>
      <c r="BB32" s="189"/>
      <c r="BC32" s="189"/>
      <c r="BD32" s="190"/>
    </row>
    <row r="33" spans="2:56" ht="39.950000000000003" customHeight="1">
      <c r="B33" s="65">
        <f t="shared" si="2"/>
        <v>20</v>
      </c>
      <c r="C33" s="207"/>
      <c r="D33" s="208"/>
      <c r="E33" s="209"/>
      <c r="F33" s="210"/>
      <c r="G33" s="211"/>
      <c r="H33" s="212"/>
      <c r="I33" s="212"/>
      <c r="J33" s="212"/>
      <c r="K33" s="208"/>
      <c r="L33" s="213"/>
      <c r="M33" s="214"/>
      <c r="N33" s="214"/>
      <c r="O33" s="215"/>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216" t="str">
        <f t="shared" si="5"/>
        <v/>
      </c>
      <c r="AV33" s="217"/>
      <c r="AW33" s="218" t="str">
        <f t="shared" si="1"/>
        <v/>
      </c>
      <c r="AX33" s="219"/>
      <c r="AY33" s="188"/>
      <c r="AZ33" s="189"/>
      <c r="BA33" s="189"/>
      <c r="BB33" s="189"/>
      <c r="BC33" s="189"/>
      <c r="BD33" s="190"/>
    </row>
    <row r="34" spans="2:56" ht="39.950000000000003" customHeight="1">
      <c r="B34" s="65">
        <f t="shared" si="2"/>
        <v>21</v>
      </c>
      <c r="C34" s="207"/>
      <c r="D34" s="208"/>
      <c r="E34" s="209"/>
      <c r="F34" s="210"/>
      <c r="G34" s="211"/>
      <c r="H34" s="212"/>
      <c r="I34" s="212"/>
      <c r="J34" s="212"/>
      <c r="K34" s="208"/>
      <c r="L34" s="213"/>
      <c r="M34" s="214"/>
      <c r="N34" s="214"/>
      <c r="O34" s="215"/>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216" t="str">
        <f t="shared" si="5"/>
        <v/>
      </c>
      <c r="AV34" s="217"/>
      <c r="AW34" s="218" t="str">
        <f t="shared" si="1"/>
        <v/>
      </c>
      <c r="AX34" s="219"/>
      <c r="AY34" s="188"/>
      <c r="AZ34" s="189"/>
      <c r="BA34" s="189"/>
      <c r="BB34" s="189"/>
      <c r="BC34" s="189"/>
      <c r="BD34" s="190"/>
    </row>
    <row r="35" spans="2:56" ht="39.950000000000003" customHeight="1">
      <c r="B35" s="65">
        <f t="shared" si="2"/>
        <v>22</v>
      </c>
      <c r="C35" s="207"/>
      <c r="D35" s="208"/>
      <c r="E35" s="209"/>
      <c r="F35" s="210"/>
      <c r="G35" s="211"/>
      <c r="H35" s="212"/>
      <c r="I35" s="212"/>
      <c r="J35" s="212"/>
      <c r="K35" s="208"/>
      <c r="L35" s="213"/>
      <c r="M35" s="214"/>
      <c r="N35" s="214"/>
      <c r="O35" s="215"/>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216" t="str">
        <f t="shared" si="5"/>
        <v/>
      </c>
      <c r="AV35" s="217"/>
      <c r="AW35" s="218" t="str">
        <f t="shared" si="1"/>
        <v/>
      </c>
      <c r="AX35" s="219"/>
      <c r="AY35" s="188"/>
      <c r="AZ35" s="189"/>
      <c r="BA35" s="189"/>
      <c r="BB35" s="189"/>
      <c r="BC35" s="189"/>
      <c r="BD35" s="190"/>
    </row>
    <row r="36" spans="2:56" ht="39.950000000000003" customHeight="1">
      <c r="B36" s="65">
        <f t="shared" si="2"/>
        <v>23</v>
      </c>
      <c r="C36" s="207"/>
      <c r="D36" s="208"/>
      <c r="E36" s="209"/>
      <c r="F36" s="210"/>
      <c r="G36" s="211"/>
      <c r="H36" s="212"/>
      <c r="I36" s="212"/>
      <c r="J36" s="212"/>
      <c r="K36" s="208"/>
      <c r="L36" s="213"/>
      <c r="M36" s="214"/>
      <c r="N36" s="214"/>
      <c r="O36" s="215"/>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216" t="str">
        <f t="shared" si="5"/>
        <v/>
      </c>
      <c r="AV36" s="217"/>
      <c r="AW36" s="218" t="str">
        <f t="shared" si="1"/>
        <v/>
      </c>
      <c r="AX36" s="219"/>
      <c r="AY36" s="188"/>
      <c r="AZ36" s="189"/>
      <c r="BA36" s="189"/>
      <c r="BB36" s="189"/>
      <c r="BC36" s="189"/>
      <c r="BD36" s="190"/>
    </row>
    <row r="37" spans="2:56" ht="39.950000000000003" customHeight="1">
      <c r="B37" s="65">
        <f t="shared" si="2"/>
        <v>24</v>
      </c>
      <c r="C37" s="207"/>
      <c r="D37" s="208"/>
      <c r="E37" s="209"/>
      <c r="F37" s="210"/>
      <c r="G37" s="211"/>
      <c r="H37" s="212"/>
      <c r="I37" s="212"/>
      <c r="J37" s="212"/>
      <c r="K37" s="208"/>
      <c r="L37" s="213"/>
      <c r="M37" s="214"/>
      <c r="N37" s="214"/>
      <c r="O37" s="215"/>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216" t="str">
        <f t="shared" si="5"/>
        <v/>
      </c>
      <c r="AV37" s="217"/>
      <c r="AW37" s="218" t="str">
        <f t="shared" si="1"/>
        <v/>
      </c>
      <c r="AX37" s="219"/>
      <c r="AY37" s="188"/>
      <c r="AZ37" s="189"/>
      <c r="BA37" s="189"/>
      <c r="BB37" s="189"/>
      <c r="BC37" s="189"/>
      <c r="BD37" s="190"/>
    </row>
    <row r="38" spans="2:56" ht="39.950000000000003" customHeight="1">
      <c r="B38" s="65">
        <f t="shared" si="2"/>
        <v>25</v>
      </c>
      <c r="C38" s="207"/>
      <c r="D38" s="208"/>
      <c r="E38" s="209"/>
      <c r="F38" s="210"/>
      <c r="G38" s="211"/>
      <c r="H38" s="212"/>
      <c r="I38" s="212"/>
      <c r="J38" s="212"/>
      <c r="K38" s="208"/>
      <c r="L38" s="213"/>
      <c r="M38" s="214"/>
      <c r="N38" s="214"/>
      <c r="O38" s="215"/>
      <c r="P38" s="114"/>
      <c r="Q38" s="115"/>
      <c r="R38" s="115"/>
      <c r="S38" s="115"/>
      <c r="T38" s="115"/>
      <c r="U38" s="115"/>
      <c r="V38" s="116"/>
      <c r="W38" s="114"/>
      <c r="X38" s="115"/>
      <c r="Y38" s="115"/>
      <c r="Z38" s="115"/>
      <c r="AA38" s="115"/>
      <c r="AB38" s="115"/>
      <c r="AC38" s="116"/>
      <c r="AD38" s="114"/>
      <c r="AE38" s="115"/>
      <c r="AF38" s="115"/>
      <c r="AG38" s="115"/>
      <c r="AH38" s="115"/>
      <c r="AI38" s="115"/>
      <c r="AJ38" s="116"/>
      <c r="AK38" s="114"/>
      <c r="AL38" s="115"/>
      <c r="AM38" s="115"/>
      <c r="AN38" s="115"/>
      <c r="AO38" s="115"/>
      <c r="AP38" s="115"/>
      <c r="AQ38" s="116"/>
      <c r="AR38" s="114"/>
      <c r="AS38" s="115"/>
      <c r="AT38" s="116"/>
      <c r="AU38" s="216" t="str">
        <f t="shared" si="5"/>
        <v/>
      </c>
      <c r="AV38" s="217"/>
      <c r="AW38" s="218" t="str">
        <f t="shared" si="1"/>
        <v/>
      </c>
      <c r="AX38" s="219"/>
      <c r="AY38" s="188"/>
      <c r="AZ38" s="189"/>
      <c r="BA38" s="189"/>
      <c r="BB38" s="189"/>
      <c r="BC38" s="189"/>
      <c r="BD38" s="190"/>
    </row>
    <row r="39" spans="2:56" ht="39.950000000000003" customHeight="1">
      <c r="B39" s="65">
        <f t="shared" si="2"/>
        <v>26</v>
      </c>
      <c r="C39" s="207"/>
      <c r="D39" s="208"/>
      <c r="E39" s="209"/>
      <c r="F39" s="210"/>
      <c r="G39" s="211"/>
      <c r="H39" s="212"/>
      <c r="I39" s="212"/>
      <c r="J39" s="212"/>
      <c r="K39" s="208"/>
      <c r="L39" s="213"/>
      <c r="M39" s="214"/>
      <c r="N39" s="214"/>
      <c r="O39" s="215"/>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216" t="str">
        <f t="shared" si="5"/>
        <v/>
      </c>
      <c r="AV39" s="217"/>
      <c r="AW39" s="218" t="str">
        <f t="shared" si="1"/>
        <v/>
      </c>
      <c r="AX39" s="219"/>
      <c r="AY39" s="188"/>
      <c r="AZ39" s="189"/>
      <c r="BA39" s="189"/>
      <c r="BB39" s="189"/>
      <c r="BC39" s="189"/>
      <c r="BD39" s="190"/>
    </row>
    <row r="40" spans="2:56" ht="39.950000000000003" customHeight="1">
      <c r="B40" s="65">
        <f t="shared" si="2"/>
        <v>27</v>
      </c>
      <c r="C40" s="207"/>
      <c r="D40" s="208"/>
      <c r="E40" s="209"/>
      <c r="F40" s="210"/>
      <c r="G40" s="211"/>
      <c r="H40" s="212"/>
      <c r="I40" s="212"/>
      <c r="J40" s="212"/>
      <c r="K40" s="208"/>
      <c r="L40" s="213"/>
      <c r="M40" s="214"/>
      <c r="N40" s="214"/>
      <c r="O40" s="215"/>
      <c r="P40" s="108"/>
      <c r="Q40" s="109"/>
      <c r="R40" s="109"/>
      <c r="S40" s="109"/>
      <c r="T40" s="109"/>
      <c r="U40" s="109"/>
      <c r="V40" s="110"/>
      <c r="W40" s="108"/>
      <c r="X40" s="109"/>
      <c r="Y40" s="109"/>
      <c r="Z40" s="109"/>
      <c r="AA40" s="109"/>
      <c r="AB40" s="109"/>
      <c r="AC40" s="110"/>
      <c r="AD40" s="108"/>
      <c r="AE40" s="109"/>
      <c r="AF40" s="109"/>
      <c r="AG40" s="109"/>
      <c r="AH40" s="109"/>
      <c r="AI40" s="109"/>
      <c r="AJ40" s="110"/>
      <c r="AK40" s="108"/>
      <c r="AL40" s="109"/>
      <c r="AM40" s="109"/>
      <c r="AN40" s="109"/>
      <c r="AO40" s="109"/>
      <c r="AP40" s="109"/>
      <c r="AQ40" s="110"/>
      <c r="AR40" s="108"/>
      <c r="AS40" s="109"/>
      <c r="AT40" s="110"/>
      <c r="AU40" s="216" t="str">
        <f t="shared" si="5"/>
        <v/>
      </c>
      <c r="AV40" s="217"/>
      <c r="AW40" s="218" t="str">
        <f t="shared" si="1"/>
        <v/>
      </c>
      <c r="AX40" s="219"/>
      <c r="AY40" s="188"/>
      <c r="AZ40" s="189"/>
      <c r="BA40" s="189"/>
      <c r="BB40" s="189"/>
      <c r="BC40" s="189"/>
      <c r="BD40" s="190"/>
    </row>
    <row r="41" spans="2:56" ht="39.950000000000003" customHeight="1">
      <c r="B41" s="65">
        <f t="shared" si="2"/>
        <v>28</v>
      </c>
      <c r="C41" s="207"/>
      <c r="D41" s="208"/>
      <c r="E41" s="209"/>
      <c r="F41" s="210"/>
      <c r="G41" s="211"/>
      <c r="H41" s="212"/>
      <c r="I41" s="212"/>
      <c r="J41" s="212"/>
      <c r="K41" s="208"/>
      <c r="L41" s="213"/>
      <c r="M41" s="214"/>
      <c r="N41" s="214"/>
      <c r="O41" s="215"/>
      <c r="P41" s="114"/>
      <c r="Q41" s="115"/>
      <c r="R41" s="115"/>
      <c r="S41" s="115"/>
      <c r="T41" s="115"/>
      <c r="U41" s="115"/>
      <c r="V41" s="116"/>
      <c r="W41" s="114"/>
      <c r="X41" s="115"/>
      <c r="Y41" s="115"/>
      <c r="Z41" s="115"/>
      <c r="AA41" s="115"/>
      <c r="AB41" s="115"/>
      <c r="AC41" s="116"/>
      <c r="AD41" s="114"/>
      <c r="AE41" s="115"/>
      <c r="AF41" s="115"/>
      <c r="AG41" s="115"/>
      <c r="AH41" s="115"/>
      <c r="AI41" s="115"/>
      <c r="AJ41" s="116"/>
      <c r="AK41" s="114"/>
      <c r="AL41" s="115"/>
      <c r="AM41" s="115"/>
      <c r="AN41" s="115"/>
      <c r="AO41" s="115"/>
      <c r="AP41" s="115"/>
      <c r="AQ41" s="116"/>
      <c r="AR41" s="114"/>
      <c r="AS41" s="115"/>
      <c r="AT41" s="116"/>
      <c r="AU41" s="216" t="str">
        <f t="shared" si="5"/>
        <v/>
      </c>
      <c r="AV41" s="217"/>
      <c r="AW41" s="218" t="str">
        <f t="shared" si="1"/>
        <v/>
      </c>
      <c r="AX41" s="219"/>
      <c r="AY41" s="188"/>
      <c r="AZ41" s="189"/>
      <c r="BA41" s="189"/>
      <c r="BB41" s="189"/>
      <c r="BC41" s="189"/>
      <c r="BD41" s="190"/>
    </row>
    <row r="42" spans="2:56" ht="39.950000000000003" customHeight="1">
      <c r="B42" s="65">
        <f t="shared" si="2"/>
        <v>29</v>
      </c>
      <c r="C42" s="207"/>
      <c r="D42" s="208"/>
      <c r="E42" s="209"/>
      <c r="F42" s="210"/>
      <c r="G42" s="211"/>
      <c r="H42" s="212"/>
      <c r="I42" s="212"/>
      <c r="J42" s="212"/>
      <c r="K42" s="208"/>
      <c r="L42" s="213"/>
      <c r="M42" s="214"/>
      <c r="N42" s="214"/>
      <c r="O42" s="215"/>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216" t="str">
        <f t="shared" si="5"/>
        <v/>
      </c>
      <c r="AV42" s="217"/>
      <c r="AW42" s="218" t="str">
        <f t="shared" si="1"/>
        <v/>
      </c>
      <c r="AX42" s="219"/>
      <c r="AY42" s="188"/>
      <c r="AZ42" s="189"/>
      <c r="BA42" s="189"/>
      <c r="BB42" s="189"/>
      <c r="BC42" s="189"/>
      <c r="BD42" s="190"/>
    </row>
    <row r="43" spans="2:56" ht="39.950000000000003" customHeight="1" thickBot="1">
      <c r="B43" s="66">
        <f t="shared" ref="B43" si="6">ROW()-13</f>
        <v>30</v>
      </c>
      <c r="C43" s="191"/>
      <c r="D43" s="192"/>
      <c r="E43" s="193"/>
      <c r="F43" s="194"/>
      <c r="G43" s="195"/>
      <c r="H43" s="196"/>
      <c r="I43" s="196"/>
      <c r="J43" s="196"/>
      <c r="K43" s="192"/>
      <c r="L43" s="197"/>
      <c r="M43" s="198"/>
      <c r="N43" s="198"/>
      <c r="O43" s="199"/>
      <c r="P43" s="111"/>
      <c r="Q43" s="112"/>
      <c r="R43" s="112"/>
      <c r="S43" s="112"/>
      <c r="T43" s="112"/>
      <c r="U43" s="112"/>
      <c r="V43" s="113"/>
      <c r="W43" s="111"/>
      <c r="X43" s="112"/>
      <c r="Y43" s="112"/>
      <c r="Z43" s="112"/>
      <c r="AA43" s="112"/>
      <c r="AB43" s="112"/>
      <c r="AC43" s="113"/>
      <c r="AD43" s="111"/>
      <c r="AE43" s="112"/>
      <c r="AF43" s="112"/>
      <c r="AG43" s="112"/>
      <c r="AH43" s="112"/>
      <c r="AI43" s="112"/>
      <c r="AJ43" s="113"/>
      <c r="AK43" s="111"/>
      <c r="AL43" s="112"/>
      <c r="AM43" s="112"/>
      <c r="AN43" s="112"/>
      <c r="AO43" s="112"/>
      <c r="AP43" s="112"/>
      <c r="AQ43" s="113"/>
      <c r="AR43" s="111"/>
      <c r="AS43" s="112"/>
      <c r="AT43" s="113"/>
      <c r="AU43" s="200" t="str">
        <f t="shared" si="3"/>
        <v/>
      </c>
      <c r="AV43" s="201"/>
      <c r="AW43" s="202" t="str">
        <f t="shared" ref="AW43" si="7">IF($AZ$3="４週",AU43/4,IF($AZ$3="暦月",AU43/($AZ$7/7),""))</f>
        <v/>
      </c>
      <c r="AX43" s="203"/>
      <c r="AY43" s="204"/>
      <c r="AZ43" s="205"/>
      <c r="BA43" s="205"/>
      <c r="BB43" s="205"/>
      <c r="BC43" s="205"/>
      <c r="BD43" s="206"/>
    </row>
    <row r="44" spans="2:56" ht="20.25" customHeight="1">
      <c r="B44" s="47"/>
      <c r="C44" s="34"/>
      <c r="D44" s="76"/>
      <c r="E44" s="76"/>
      <c r="F44" s="47"/>
      <c r="G44" s="47"/>
      <c r="H44" s="47"/>
      <c r="I44" s="47"/>
      <c r="J44" s="47"/>
      <c r="K44" s="47"/>
      <c r="L44" s="47"/>
      <c r="M44" s="47"/>
      <c r="N44" s="47"/>
      <c r="O44" s="47"/>
      <c r="P44" s="47"/>
      <c r="Q44" s="47"/>
      <c r="R44" s="47"/>
      <c r="S44" s="47"/>
      <c r="T44" s="47"/>
      <c r="U44" s="47"/>
      <c r="V44" s="47"/>
      <c r="W44" s="47"/>
      <c r="X44" s="47"/>
      <c r="Y44" s="47"/>
      <c r="Z44" s="47"/>
      <c r="AA44" s="47"/>
      <c r="AB44" s="47"/>
      <c r="AC44" s="53"/>
      <c r="AD44" s="47"/>
      <c r="AE44" s="47"/>
      <c r="AF44" s="47"/>
      <c r="AG44" s="47"/>
      <c r="AH44" s="47"/>
      <c r="AI44" s="47"/>
      <c r="AJ44" s="47"/>
      <c r="AK44" s="47"/>
      <c r="AL44" s="47"/>
      <c r="AM44" s="47"/>
      <c r="AN44" s="47"/>
      <c r="AO44" s="47"/>
      <c r="AP44" s="47"/>
      <c r="AQ44" s="47"/>
      <c r="AR44" s="47"/>
      <c r="AS44" s="47"/>
      <c r="AT44" s="47"/>
      <c r="AU44" s="47"/>
      <c r="AV44" s="47"/>
      <c r="AW44" s="47"/>
    </row>
    <row r="45" spans="2:56" ht="20.25" customHeight="1">
      <c r="B45" s="47" t="s">
        <v>126</v>
      </c>
      <c r="C45" s="47"/>
      <c r="D45" s="47"/>
      <c r="E45" s="47"/>
      <c r="F45" s="47"/>
      <c r="G45" s="47"/>
      <c r="H45" s="47"/>
      <c r="I45" s="47"/>
      <c r="J45" s="47"/>
      <c r="K45" s="47"/>
      <c r="L45" s="53"/>
      <c r="M45" s="47"/>
      <c r="N45" s="47"/>
      <c r="O45" s="47"/>
      <c r="P45" s="47"/>
      <c r="Q45" s="47"/>
      <c r="R45" s="47"/>
      <c r="S45" s="47"/>
      <c r="T45" s="47" t="s">
        <v>69</v>
      </c>
      <c r="U45" s="47"/>
      <c r="V45" s="47"/>
      <c r="W45" s="47"/>
      <c r="X45" s="47"/>
      <c r="Y45" s="47"/>
      <c r="Z45" s="78"/>
      <c r="AH45" s="150" t="s">
        <v>151</v>
      </c>
      <c r="AI45" s="150"/>
      <c r="AJ45" s="150"/>
      <c r="AK45" s="150"/>
      <c r="AL45" s="150"/>
      <c r="AM45" s="150"/>
      <c r="AN45" s="150"/>
      <c r="AO45" s="150"/>
      <c r="AP45" s="150"/>
      <c r="AQ45" s="150"/>
      <c r="AR45" s="150"/>
      <c r="AU45" s="335"/>
      <c r="AV45" s="335"/>
      <c r="AW45" s="335"/>
      <c r="AX45" s="335"/>
      <c r="AY45" s="143"/>
    </row>
    <row r="46" spans="2:56" ht="20.25" customHeight="1">
      <c r="B46" s="47"/>
      <c r="C46" s="169" t="s">
        <v>35</v>
      </c>
      <c r="D46" s="169"/>
      <c r="E46" s="169" t="s">
        <v>36</v>
      </c>
      <c r="F46" s="169"/>
      <c r="G46" s="169"/>
      <c r="H46" s="169"/>
      <c r="I46" s="47"/>
      <c r="J46" s="187" t="s">
        <v>39</v>
      </c>
      <c r="K46" s="187"/>
      <c r="L46" s="187"/>
      <c r="M46" s="187"/>
      <c r="N46" s="47"/>
      <c r="O46" s="47"/>
      <c r="P46" s="75" t="s">
        <v>47</v>
      </c>
      <c r="Q46" s="75"/>
      <c r="R46" s="47"/>
      <c r="S46" s="47"/>
      <c r="T46" s="158" t="s">
        <v>7</v>
      </c>
      <c r="U46" s="160"/>
      <c r="V46" s="158" t="s">
        <v>8</v>
      </c>
      <c r="W46" s="159"/>
      <c r="X46" s="159"/>
      <c r="Y46" s="160"/>
      <c r="Z46" s="78"/>
      <c r="AH46" s="151"/>
      <c r="AI46" s="151"/>
      <c r="AJ46" s="151"/>
      <c r="AK46" s="151"/>
      <c r="AL46" s="151"/>
      <c r="AM46" s="151"/>
      <c r="AN46" s="151"/>
      <c r="AO46" s="151"/>
      <c r="AP46" s="151"/>
      <c r="AQ46" s="151"/>
      <c r="AR46" s="151"/>
      <c r="AU46" s="335"/>
      <c r="AV46" s="335"/>
      <c r="AW46" s="335"/>
      <c r="AX46" s="335"/>
      <c r="AY46" s="143"/>
    </row>
    <row r="47" spans="2:56" ht="20.25" customHeight="1">
      <c r="B47" s="47"/>
      <c r="C47" s="157"/>
      <c r="D47" s="157"/>
      <c r="E47" s="157" t="s">
        <v>37</v>
      </c>
      <c r="F47" s="157"/>
      <c r="G47" s="157" t="s">
        <v>38</v>
      </c>
      <c r="H47" s="157"/>
      <c r="I47" s="47"/>
      <c r="J47" s="157" t="s">
        <v>37</v>
      </c>
      <c r="K47" s="157"/>
      <c r="L47" s="157" t="s">
        <v>38</v>
      </c>
      <c r="M47" s="157"/>
      <c r="N47" s="47"/>
      <c r="O47" s="47"/>
      <c r="P47" s="75" t="s">
        <v>44</v>
      </c>
      <c r="Q47" s="75"/>
      <c r="R47" s="47"/>
      <c r="S47" s="47"/>
      <c r="T47" s="158" t="s">
        <v>3</v>
      </c>
      <c r="U47" s="160"/>
      <c r="V47" s="158" t="s">
        <v>50</v>
      </c>
      <c r="W47" s="159"/>
      <c r="X47" s="159"/>
      <c r="Y47" s="160"/>
      <c r="Z47" s="80"/>
      <c r="AH47" s="152" t="s">
        <v>148</v>
      </c>
      <c r="AI47" s="152"/>
      <c r="AK47" s="152" t="s">
        <v>149</v>
      </c>
      <c r="AL47" s="152"/>
      <c r="AM47" s="153" t="s">
        <v>150</v>
      </c>
      <c r="AN47" s="153"/>
      <c r="AO47" s="153"/>
      <c r="AP47" s="153"/>
      <c r="AQ47" s="152" t="s">
        <v>151</v>
      </c>
      <c r="AR47" s="152"/>
      <c r="AU47" s="155"/>
      <c r="AV47" s="155"/>
      <c r="AW47" s="155"/>
      <c r="AX47" s="155"/>
      <c r="AY47" s="156"/>
    </row>
    <row r="48" spans="2:56" ht="20.25" customHeight="1">
      <c r="B48" s="47"/>
      <c r="C48" s="158" t="s">
        <v>3</v>
      </c>
      <c r="D48" s="160"/>
      <c r="E48" s="179">
        <f>SUMIFS($AU$14:$AV$43,$C$14:$D$43,"介護支援専門員",$E$14:$F$43,"A")</f>
        <v>0</v>
      </c>
      <c r="F48" s="180"/>
      <c r="G48" s="181">
        <f>SUMIFS($AW$14:$AX$43,$C$14:$D$43,"介護支援専門員",$E$14:$F$43,"A")</f>
        <v>0</v>
      </c>
      <c r="H48" s="182"/>
      <c r="I48" s="87"/>
      <c r="J48" s="183">
        <v>0</v>
      </c>
      <c r="K48" s="184"/>
      <c r="L48" s="183">
        <v>0</v>
      </c>
      <c r="M48" s="184"/>
      <c r="N48" s="87"/>
      <c r="O48" s="87"/>
      <c r="P48" s="183">
        <v>0</v>
      </c>
      <c r="Q48" s="184"/>
      <c r="R48" s="47"/>
      <c r="S48" s="47"/>
      <c r="T48" s="158" t="s">
        <v>4</v>
      </c>
      <c r="U48" s="160"/>
      <c r="V48" s="158" t="s">
        <v>51</v>
      </c>
      <c r="W48" s="159"/>
      <c r="X48" s="159"/>
      <c r="Y48" s="160"/>
      <c r="Z48" s="81"/>
      <c r="AH48" s="146"/>
      <c r="AI48" s="146"/>
      <c r="AJ48" s="124" t="s">
        <v>152</v>
      </c>
      <c r="AK48" s="147"/>
      <c r="AL48" s="147"/>
      <c r="AM48" s="125" t="s">
        <v>153</v>
      </c>
      <c r="AN48" s="148">
        <v>0</v>
      </c>
      <c r="AO48" s="148"/>
      <c r="AP48" s="126" t="s">
        <v>0</v>
      </c>
      <c r="AQ48" s="149" t="str">
        <f>IF(OR(AH48="",AK48=""),"",(AK48+IF(AH48&gt;AK48,1,0)-AH48-AN48)*24)</f>
        <v/>
      </c>
      <c r="AR48" s="149"/>
      <c r="AU48" s="155"/>
      <c r="AV48" s="155"/>
      <c r="AW48" s="155"/>
      <c r="AX48" s="155"/>
      <c r="AY48" s="156"/>
    </row>
    <row r="49" spans="2:57" ht="20.25" customHeight="1">
      <c r="B49" s="47"/>
      <c r="C49" s="158" t="s">
        <v>4</v>
      </c>
      <c r="D49" s="160"/>
      <c r="E49" s="179">
        <f>SUMIFS($AU$14:$AV$43,$C$14:$D$43,"介護支援専門員",$E$14:$F$43,"B")</f>
        <v>0</v>
      </c>
      <c r="F49" s="180"/>
      <c r="G49" s="181">
        <f>SUMIFS($AW$14:$AX$43,$C$14:$D$43,"介護支援専門員",$E$14:$F$43,"B")</f>
        <v>0</v>
      </c>
      <c r="H49" s="182"/>
      <c r="I49" s="87"/>
      <c r="J49" s="183">
        <v>0</v>
      </c>
      <c r="K49" s="184"/>
      <c r="L49" s="183">
        <v>0</v>
      </c>
      <c r="M49" s="184"/>
      <c r="N49" s="87"/>
      <c r="O49" s="87"/>
      <c r="P49" s="183">
        <v>0</v>
      </c>
      <c r="Q49" s="184"/>
      <c r="R49" s="47"/>
      <c r="S49" s="47"/>
      <c r="T49" s="158" t="s">
        <v>5</v>
      </c>
      <c r="U49" s="160"/>
      <c r="V49" s="158" t="s">
        <v>52</v>
      </c>
      <c r="W49" s="159"/>
      <c r="X49" s="159"/>
      <c r="Y49" s="160"/>
      <c r="Z49" s="81"/>
      <c r="AH49" s="146"/>
      <c r="AI49" s="146"/>
      <c r="AJ49" s="124" t="s">
        <v>152</v>
      </c>
      <c r="AK49" s="147"/>
      <c r="AL49" s="147"/>
      <c r="AM49" s="125" t="s">
        <v>153</v>
      </c>
      <c r="AN49" s="148">
        <v>0</v>
      </c>
      <c r="AO49" s="148"/>
      <c r="AP49" s="126" t="s">
        <v>0</v>
      </c>
      <c r="AQ49" s="149" t="str">
        <f t="shared" ref="AQ49:AQ52" si="8">IF(OR(AH49="",AK49=""),"",(AK49+IF(AH49&gt;AK49,1,0)-AH49-AN49)*24)</f>
        <v/>
      </c>
      <c r="AR49" s="149"/>
      <c r="AU49" s="143"/>
      <c r="AV49" s="143"/>
      <c r="AW49" s="143"/>
      <c r="AX49" s="143"/>
      <c r="AY49" s="143"/>
    </row>
    <row r="50" spans="2:57" ht="20.25" customHeight="1">
      <c r="B50" s="47"/>
      <c r="C50" s="158" t="s">
        <v>5</v>
      </c>
      <c r="D50" s="160"/>
      <c r="E50" s="179">
        <f>SUMIFS($AU$14:$AV$43,$C$14:$D$43,"介護支援専門員",$E$14:$F$43,"C")</f>
        <v>0</v>
      </c>
      <c r="F50" s="180"/>
      <c r="G50" s="181">
        <f>SUMIFS($AW$14:$AX$43,$C$14:$D$43,"介護支援専門員",$E$14:$F$43,"C")</f>
        <v>0</v>
      </c>
      <c r="H50" s="182"/>
      <c r="I50" s="87"/>
      <c r="J50" s="183">
        <v>0</v>
      </c>
      <c r="K50" s="184"/>
      <c r="L50" s="185">
        <v>0</v>
      </c>
      <c r="M50" s="186"/>
      <c r="N50" s="87"/>
      <c r="O50" s="87"/>
      <c r="P50" s="179" t="s">
        <v>30</v>
      </c>
      <c r="Q50" s="180"/>
      <c r="R50" s="47"/>
      <c r="S50" s="47"/>
      <c r="T50" s="158" t="s">
        <v>6</v>
      </c>
      <c r="U50" s="160"/>
      <c r="V50" s="158" t="s">
        <v>68</v>
      </c>
      <c r="W50" s="159"/>
      <c r="X50" s="159"/>
      <c r="Y50" s="160"/>
      <c r="Z50" s="82"/>
      <c r="AH50" s="146"/>
      <c r="AI50" s="146"/>
      <c r="AJ50" s="124" t="s">
        <v>152</v>
      </c>
      <c r="AK50" s="147"/>
      <c r="AL50" s="147"/>
      <c r="AM50" s="125" t="s">
        <v>153</v>
      </c>
      <c r="AN50" s="148">
        <v>0</v>
      </c>
      <c r="AO50" s="148"/>
      <c r="AP50" s="126" t="s">
        <v>0</v>
      </c>
      <c r="AQ50" s="149" t="str">
        <f t="shared" si="8"/>
        <v/>
      </c>
      <c r="AR50" s="149"/>
      <c r="AU50" s="335"/>
      <c r="AV50" s="335"/>
      <c r="AW50" s="335"/>
      <c r="AX50" s="335"/>
      <c r="AY50" s="143"/>
    </row>
    <row r="51" spans="2:57" ht="20.25" customHeight="1">
      <c r="B51" s="47"/>
      <c r="C51" s="158" t="s">
        <v>6</v>
      </c>
      <c r="D51" s="160"/>
      <c r="E51" s="179">
        <f>SUMIFS($AU$14:$AV$43,$C$14:$D$43,"介護支援専門員",$E$14:$F$43,"D")</f>
        <v>0</v>
      </c>
      <c r="F51" s="180"/>
      <c r="G51" s="181">
        <f>SUMIFS($AW$14:$AX$43,$C$14:$D$43,"介護支援専門員",$E$14:$F$43,"D")</f>
        <v>0</v>
      </c>
      <c r="H51" s="182"/>
      <c r="I51" s="87"/>
      <c r="J51" s="183">
        <v>0</v>
      </c>
      <c r="K51" s="184"/>
      <c r="L51" s="185">
        <v>0</v>
      </c>
      <c r="M51" s="186"/>
      <c r="N51" s="87"/>
      <c r="O51" s="87"/>
      <c r="P51" s="179" t="s">
        <v>30</v>
      </c>
      <c r="Q51" s="180"/>
      <c r="R51" s="47"/>
      <c r="S51" s="47"/>
      <c r="T51" s="47"/>
      <c r="U51" s="176"/>
      <c r="V51" s="176"/>
      <c r="W51" s="177"/>
      <c r="X51" s="177"/>
      <c r="Y51" s="120"/>
      <c r="Z51" s="120"/>
      <c r="AH51" s="146"/>
      <c r="AI51" s="146"/>
      <c r="AJ51" s="124" t="s">
        <v>152</v>
      </c>
      <c r="AK51" s="147"/>
      <c r="AL51" s="147"/>
      <c r="AM51" s="125" t="s">
        <v>153</v>
      </c>
      <c r="AN51" s="148">
        <v>0</v>
      </c>
      <c r="AO51" s="148"/>
      <c r="AP51" s="126" t="s">
        <v>0</v>
      </c>
      <c r="AQ51" s="149" t="str">
        <f t="shared" si="8"/>
        <v/>
      </c>
      <c r="AR51" s="149"/>
      <c r="AU51" s="335"/>
      <c r="AV51" s="335"/>
      <c r="AW51" s="335"/>
      <c r="AX51" s="335"/>
      <c r="AY51" s="143"/>
    </row>
    <row r="52" spans="2:57" ht="20.25" customHeight="1">
      <c r="B52" s="47"/>
      <c r="C52" s="158" t="s">
        <v>27</v>
      </c>
      <c r="D52" s="160"/>
      <c r="E52" s="179">
        <f>SUM(E48:F51)</f>
        <v>0</v>
      </c>
      <c r="F52" s="180"/>
      <c r="G52" s="181">
        <f>SUM(G48:H51)</f>
        <v>0</v>
      </c>
      <c r="H52" s="182"/>
      <c r="I52" s="87"/>
      <c r="J52" s="179">
        <f>SUM(J48:K51)</f>
        <v>0</v>
      </c>
      <c r="K52" s="180"/>
      <c r="L52" s="179">
        <f>SUM(L48:M51)</f>
        <v>0</v>
      </c>
      <c r="M52" s="180"/>
      <c r="N52" s="87"/>
      <c r="O52" s="87"/>
      <c r="P52" s="179">
        <f>SUM(P48:Q49)</f>
        <v>0</v>
      </c>
      <c r="Q52" s="180"/>
      <c r="R52" s="47"/>
      <c r="S52" s="47"/>
      <c r="T52" s="47"/>
      <c r="U52" s="176"/>
      <c r="V52" s="176"/>
      <c r="W52" s="177"/>
      <c r="X52" s="177"/>
      <c r="Y52" s="119"/>
      <c r="Z52" s="119"/>
      <c r="AH52" s="146"/>
      <c r="AI52" s="146"/>
      <c r="AJ52" s="124" t="s">
        <v>152</v>
      </c>
      <c r="AK52" s="147"/>
      <c r="AL52" s="147"/>
      <c r="AM52" s="125" t="s">
        <v>153</v>
      </c>
      <c r="AN52" s="148">
        <v>0</v>
      </c>
      <c r="AO52" s="148"/>
      <c r="AP52" s="126" t="s">
        <v>0</v>
      </c>
      <c r="AQ52" s="149" t="str">
        <f t="shared" si="8"/>
        <v/>
      </c>
      <c r="AR52" s="149"/>
      <c r="AU52" s="155"/>
      <c r="AV52" s="155"/>
      <c r="AW52" s="155"/>
      <c r="AX52" s="155"/>
      <c r="AY52" s="156"/>
    </row>
    <row r="53" spans="2:57" ht="20.25" customHeight="1">
      <c r="B53" s="47"/>
      <c r="C53" s="47"/>
      <c r="D53" s="47"/>
      <c r="E53" s="47"/>
      <c r="F53" s="47"/>
      <c r="G53" s="47"/>
      <c r="H53" s="47"/>
      <c r="I53" s="47"/>
      <c r="J53" s="47"/>
      <c r="K53" s="47"/>
      <c r="L53" s="53"/>
      <c r="M53" s="47"/>
      <c r="N53" s="47"/>
      <c r="O53" s="47"/>
      <c r="P53" s="47"/>
      <c r="Q53" s="47"/>
      <c r="R53" s="47"/>
      <c r="S53" s="47"/>
      <c r="T53" s="47"/>
      <c r="U53" s="78"/>
      <c r="V53" s="78"/>
      <c r="W53" s="78"/>
      <c r="X53" s="78"/>
      <c r="Y53" s="78"/>
      <c r="Z53" s="78"/>
      <c r="AH53" s="78"/>
      <c r="AI53" s="78"/>
      <c r="AJ53" s="123"/>
      <c r="AK53" s="123"/>
      <c r="AL53" s="78"/>
      <c r="AM53" s="78"/>
      <c r="AN53" s="78"/>
      <c r="AU53" s="155"/>
      <c r="AV53" s="155"/>
      <c r="AW53" s="155"/>
      <c r="AX53" s="155"/>
      <c r="AY53" s="156"/>
    </row>
    <row r="54" spans="2:57" ht="20.25" customHeight="1">
      <c r="B54" s="47"/>
      <c r="C54" s="53" t="s">
        <v>45</v>
      </c>
      <c r="D54" s="47"/>
      <c r="E54" s="47"/>
      <c r="F54" s="47"/>
      <c r="G54" s="47"/>
      <c r="H54" s="47"/>
      <c r="I54" s="83" t="s">
        <v>88</v>
      </c>
      <c r="J54" s="158" t="str">
        <f>IF($AZ$3="","",IF($AZ$3="暦月","暦月",IF($AZ$3="４週","週")))</f>
        <v/>
      </c>
      <c r="K54" s="160"/>
      <c r="L54" s="84"/>
      <c r="M54" s="83"/>
      <c r="N54" s="47"/>
      <c r="O54" s="47"/>
      <c r="P54" s="47"/>
      <c r="Q54" s="47"/>
      <c r="R54" s="47"/>
      <c r="S54" s="47"/>
      <c r="T54" s="47"/>
      <c r="U54" s="79"/>
      <c r="V54" s="78"/>
      <c r="W54" s="78"/>
      <c r="X54" s="78"/>
      <c r="Y54" s="78"/>
      <c r="Z54" s="78"/>
      <c r="AH54" s="127"/>
      <c r="AI54" s="127" t="s">
        <v>154</v>
      </c>
      <c r="AJ54" s="127"/>
      <c r="AK54" s="127"/>
      <c r="AL54" s="127"/>
      <c r="AM54" s="127"/>
      <c r="AN54" s="127"/>
      <c r="AO54" s="127"/>
      <c r="AP54" s="127"/>
      <c r="AR54" s="127"/>
    </row>
    <row r="55" spans="2:57" ht="20.25" customHeight="1">
      <c r="B55" s="47"/>
      <c r="C55" s="47" t="s">
        <v>40</v>
      </c>
      <c r="D55" s="47"/>
      <c r="E55" s="47"/>
      <c r="F55" s="47"/>
      <c r="G55" s="47"/>
      <c r="H55" s="47" t="s">
        <v>41</v>
      </c>
      <c r="I55" s="47"/>
      <c r="J55" s="47"/>
      <c r="K55" s="47"/>
      <c r="L55" s="53"/>
      <c r="M55" s="47"/>
      <c r="N55" s="47"/>
      <c r="O55" s="47"/>
      <c r="P55" s="47"/>
      <c r="Q55" s="47"/>
      <c r="R55" s="47"/>
      <c r="S55" s="47"/>
      <c r="T55" s="47"/>
      <c r="U55" s="78"/>
      <c r="V55" s="78"/>
      <c r="W55" s="78"/>
      <c r="X55" s="78"/>
      <c r="Y55" s="78"/>
      <c r="Z55" s="78"/>
      <c r="AH55" s="127"/>
      <c r="AI55" s="127" t="s">
        <v>155</v>
      </c>
      <c r="AJ55" s="127"/>
      <c r="AK55" s="127"/>
      <c r="AL55" s="127"/>
      <c r="AM55" s="127"/>
      <c r="AN55" s="127"/>
      <c r="AO55" s="127"/>
      <c r="AP55" s="127"/>
      <c r="AQ55" s="127"/>
    </row>
    <row r="56" spans="2:57" ht="20.25" customHeight="1">
      <c r="B56" s="47"/>
      <c r="C56" s="47" t="str">
        <f>IF($J$54="週","対象時間数（週平均）","対象時間数（当月合計）")</f>
        <v>対象時間数（当月合計）</v>
      </c>
      <c r="D56" s="47"/>
      <c r="E56" s="47"/>
      <c r="F56" s="47"/>
      <c r="G56" s="47"/>
      <c r="H56" s="47" t="str">
        <f>IF($J$54="週","週に勤務すべき時間数","当月に勤務すべき時間数")</f>
        <v>当月に勤務すべき時間数</v>
      </c>
      <c r="I56" s="47"/>
      <c r="J56" s="47"/>
      <c r="K56" s="47"/>
      <c r="L56" s="53"/>
      <c r="M56" s="169" t="s">
        <v>42</v>
      </c>
      <c r="N56" s="169"/>
      <c r="O56" s="169"/>
      <c r="P56" s="169"/>
      <c r="Q56" s="47"/>
      <c r="R56" s="47"/>
      <c r="S56" s="47"/>
      <c r="T56" s="47"/>
      <c r="U56" s="78"/>
      <c r="V56" s="78"/>
      <c r="W56" s="78"/>
      <c r="X56" s="78"/>
      <c r="Y56" s="78"/>
      <c r="Z56" s="78"/>
    </row>
    <row r="57" spans="2:57" ht="20.25" customHeight="1">
      <c r="B57" s="47"/>
      <c r="C57" s="170">
        <f>IF($J$54="週",L52,J52)</f>
        <v>0</v>
      </c>
      <c r="D57" s="171"/>
      <c r="E57" s="171"/>
      <c r="F57" s="172"/>
      <c r="G57" s="77" t="s">
        <v>28</v>
      </c>
      <c r="H57" s="158">
        <f>IF($J$54="週",$AV$5,$AZ$5)</f>
        <v>160</v>
      </c>
      <c r="I57" s="159"/>
      <c r="J57" s="159"/>
      <c r="K57" s="160"/>
      <c r="L57" s="77" t="s">
        <v>29</v>
      </c>
      <c r="M57" s="161">
        <f>ROUNDDOWN(C57/H57,1)</f>
        <v>0</v>
      </c>
      <c r="N57" s="162"/>
      <c r="O57" s="162"/>
      <c r="P57" s="163"/>
      <c r="Q57" s="47"/>
      <c r="R57" s="47"/>
      <c r="S57" s="47"/>
      <c r="T57" s="47"/>
      <c r="U57" s="178"/>
      <c r="V57" s="178"/>
      <c r="W57" s="178"/>
      <c r="X57" s="178"/>
      <c r="Y57" s="81"/>
      <c r="Z57" s="78"/>
    </row>
    <row r="58" spans="2:57" ht="20.25" customHeight="1">
      <c r="B58" s="47"/>
      <c r="C58" s="47"/>
      <c r="D58" s="47"/>
      <c r="E58" s="47"/>
      <c r="F58" s="47"/>
      <c r="G58" s="47"/>
      <c r="H58" s="47"/>
      <c r="I58" s="47"/>
      <c r="J58" s="47"/>
      <c r="K58" s="47"/>
      <c r="L58" s="53"/>
      <c r="M58" s="47" t="s">
        <v>70</v>
      </c>
      <c r="N58" s="47"/>
      <c r="O58" s="47"/>
      <c r="P58" s="47"/>
      <c r="Q58" s="47"/>
      <c r="R58" s="47"/>
      <c r="S58" s="47"/>
      <c r="T58" s="47"/>
      <c r="U58" s="78"/>
      <c r="V58" s="78"/>
      <c r="W58" s="78"/>
      <c r="X58" s="78"/>
      <c r="Y58" s="78"/>
      <c r="Z58" s="78"/>
    </row>
    <row r="59" spans="2:57" ht="20.25" customHeight="1">
      <c r="B59" s="47"/>
      <c r="C59" s="47" t="s">
        <v>116</v>
      </c>
      <c r="D59" s="47"/>
      <c r="E59" s="47"/>
      <c r="F59" s="47"/>
      <c r="G59" s="47"/>
      <c r="H59" s="47"/>
      <c r="I59" s="47"/>
      <c r="J59" s="47"/>
      <c r="K59" s="47"/>
      <c r="L59" s="53"/>
      <c r="M59" s="47"/>
      <c r="N59" s="47"/>
      <c r="O59" s="47"/>
      <c r="P59" s="47"/>
      <c r="Q59" s="47"/>
      <c r="R59" s="47"/>
      <c r="S59" s="47"/>
      <c r="T59" s="47"/>
      <c r="U59" s="47"/>
      <c r="V59" s="85"/>
      <c r="W59" s="86"/>
      <c r="X59" s="86"/>
      <c r="Y59" s="47"/>
      <c r="Z59" s="47"/>
    </row>
    <row r="60" spans="2:57" ht="20.25" customHeight="1">
      <c r="B60" s="47"/>
      <c r="C60" s="47" t="s">
        <v>47</v>
      </c>
      <c r="D60" s="47"/>
      <c r="E60" s="47"/>
      <c r="F60" s="47"/>
      <c r="G60" s="47"/>
      <c r="H60" s="47"/>
      <c r="I60" s="47"/>
      <c r="J60" s="47"/>
      <c r="K60" s="47"/>
      <c r="L60" s="53"/>
      <c r="M60" s="77"/>
      <c r="N60" s="77"/>
      <c r="O60" s="77"/>
      <c r="P60" s="77"/>
      <c r="Q60" s="47"/>
      <c r="R60" s="47"/>
      <c r="S60" s="47"/>
      <c r="T60" s="47"/>
      <c r="U60" s="47"/>
      <c r="V60" s="85"/>
      <c r="W60" s="86"/>
      <c r="X60" s="86"/>
      <c r="Y60" s="47"/>
      <c r="Z60" s="47"/>
    </row>
    <row r="61" spans="2:57" ht="20.25" customHeight="1">
      <c r="B61" s="47"/>
      <c r="C61" s="47" t="s">
        <v>43</v>
      </c>
      <c r="D61" s="47"/>
      <c r="E61" s="47"/>
      <c r="F61" s="47"/>
      <c r="G61" s="47"/>
      <c r="H61" s="47" t="s">
        <v>46</v>
      </c>
      <c r="I61" s="47"/>
      <c r="J61" s="47"/>
      <c r="K61" s="47"/>
      <c r="L61" s="47"/>
      <c r="M61" s="157" t="s">
        <v>27</v>
      </c>
      <c r="N61" s="157"/>
      <c r="O61" s="157"/>
      <c r="P61" s="157"/>
      <c r="Q61" s="47"/>
      <c r="R61" s="47"/>
      <c r="S61" s="47"/>
      <c r="T61" s="47"/>
      <c r="U61" s="47"/>
      <c r="V61" s="85"/>
      <c r="W61" s="86"/>
      <c r="X61" s="86"/>
      <c r="Y61" s="47"/>
      <c r="Z61" s="47"/>
    </row>
    <row r="62" spans="2:57" ht="20.25" customHeight="1">
      <c r="B62" s="47"/>
      <c r="C62" s="158">
        <f>P52</f>
        <v>0</v>
      </c>
      <c r="D62" s="159"/>
      <c r="E62" s="159"/>
      <c r="F62" s="160"/>
      <c r="G62" s="77" t="s">
        <v>80</v>
      </c>
      <c r="H62" s="161">
        <f>M57</f>
        <v>0</v>
      </c>
      <c r="I62" s="162"/>
      <c r="J62" s="162"/>
      <c r="K62" s="163"/>
      <c r="L62" s="77" t="s">
        <v>29</v>
      </c>
      <c r="M62" s="164">
        <f>ROUNDDOWN(C62+H62,1)</f>
        <v>0</v>
      </c>
      <c r="N62" s="165"/>
      <c r="O62" s="165"/>
      <c r="P62" s="166"/>
      <c r="Q62" s="47"/>
      <c r="R62" s="47"/>
      <c r="S62" s="47"/>
      <c r="T62" s="47"/>
      <c r="U62" s="47"/>
      <c r="V62" s="85"/>
      <c r="W62" s="86"/>
      <c r="X62" s="86"/>
      <c r="Y62" s="47"/>
      <c r="Z62" s="47"/>
    </row>
    <row r="63" spans="2:57" ht="20.25" customHeight="1">
      <c r="B63" s="47"/>
      <c r="C63" s="47"/>
      <c r="D63" s="47"/>
      <c r="E63" s="47"/>
      <c r="F63" s="47"/>
      <c r="G63" s="47"/>
      <c r="H63" s="47"/>
      <c r="I63" s="47"/>
      <c r="J63" s="47"/>
      <c r="K63" s="47"/>
      <c r="L63" s="47"/>
      <c r="M63" s="47"/>
      <c r="N63" s="53"/>
      <c r="O63" s="47"/>
      <c r="P63" s="47"/>
      <c r="Q63" s="47"/>
      <c r="R63" s="47"/>
      <c r="S63" s="47"/>
      <c r="T63" s="47"/>
      <c r="U63" s="47"/>
      <c r="V63" s="85"/>
      <c r="W63" s="86"/>
      <c r="X63" s="86"/>
      <c r="Y63" s="47"/>
      <c r="Z63" s="47"/>
    </row>
    <row r="64" spans="2:57" ht="20.25" customHeight="1">
      <c r="C64" s="2"/>
      <c r="D64" s="2"/>
      <c r="T64" s="2"/>
      <c r="AJ64" s="6"/>
      <c r="AK64" s="7"/>
      <c r="AL64" s="7"/>
      <c r="BE64" s="7"/>
    </row>
    <row r="65" spans="3:58" ht="20.25" customHeight="1">
      <c r="C65" s="2"/>
      <c r="D65" s="2"/>
      <c r="U65" s="2"/>
      <c r="AK65" s="6"/>
      <c r="AL65" s="7"/>
      <c r="AM65" s="7"/>
      <c r="BF65" s="7"/>
    </row>
    <row r="66" spans="3:58" ht="20.25" customHeight="1">
      <c r="D66" s="2"/>
      <c r="U66" s="2"/>
      <c r="AK66" s="6"/>
      <c r="AL66" s="7"/>
      <c r="AM66" s="7"/>
      <c r="BF66" s="7"/>
    </row>
    <row r="67" spans="3:58" ht="20.25" customHeight="1">
      <c r="C67" s="2"/>
      <c r="D67" s="2"/>
      <c r="U67" s="2"/>
      <c r="AK67" s="6"/>
      <c r="AL67" s="7"/>
      <c r="AM67" s="7"/>
      <c r="BF67" s="7"/>
    </row>
    <row r="68" spans="3:58" ht="20.25" customHeight="1">
      <c r="C68" s="6"/>
      <c r="D68" s="6"/>
      <c r="E68" s="6"/>
      <c r="F68" s="6"/>
      <c r="G68" s="6"/>
      <c r="H68" s="6"/>
      <c r="I68" s="6"/>
      <c r="J68" s="6"/>
      <c r="K68" s="6"/>
      <c r="L68" s="6"/>
      <c r="M68" s="6"/>
      <c r="N68" s="6"/>
      <c r="O68" s="6"/>
      <c r="P68" s="6"/>
      <c r="Q68" s="6"/>
      <c r="R68" s="6"/>
      <c r="S68" s="6"/>
      <c r="T68" s="6"/>
      <c r="U68" s="7"/>
      <c r="V68" s="7"/>
      <c r="W68" s="6"/>
      <c r="X68" s="6"/>
      <c r="Y68" s="6"/>
      <c r="Z68" s="6"/>
      <c r="AA68" s="6"/>
      <c r="AB68" s="6"/>
      <c r="AC68" s="6"/>
      <c r="AD68" s="6"/>
      <c r="AE68" s="6"/>
      <c r="AF68" s="6"/>
      <c r="AG68" s="6"/>
      <c r="AH68" s="6"/>
      <c r="AI68" s="6"/>
      <c r="AJ68" s="6"/>
      <c r="AK68" s="6"/>
      <c r="AL68" s="7"/>
      <c r="AM68" s="7"/>
      <c r="BF68" s="7"/>
    </row>
    <row r="69" spans="3:58" ht="20.25" customHeight="1">
      <c r="C69" s="6"/>
      <c r="D69" s="6"/>
      <c r="E69" s="6"/>
      <c r="F69" s="6"/>
      <c r="G69" s="6"/>
      <c r="H69" s="6"/>
      <c r="I69" s="6"/>
      <c r="J69" s="6"/>
      <c r="K69" s="6"/>
      <c r="L69" s="6"/>
      <c r="M69" s="6"/>
      <c r="N69" s="6"/>
      <c r="O69" s="6"/>
      <c r="P69" s="6"/>
      <c r="Q69" s="6"/>
      <c r="R69" s="6"/>
      <c r="S69" s="6"/>
      <c r="T69" s="6"/>
      <c r="U69" s="7"/>
      <c r="V69" s="7"/>
      <c r="W69" s="6"/>
      <c r="X69" s="6"/>
      <c r="Y69" s="6"/>
      <c r="Z69" s="6"/>
      <c r="AA69" s="6"/>
      <c r="AB69" s="6"/>
      <c r="AC69" s="6"/>
      <c r="AD69" s="6"/>
      <c r="AE69" s="6"/>
      <c r="AF69" s="6"/>
      <c r="AG69" s="6"/>
      <c r="AH69" s="6"/>
      <c r="AI69" s="6"/>
      <c r="AJ69" s="6"/>
      <c r="AK69" s="6"/>
      <c r="AL69" s="7"/>
      <c r="AM69" s="7"/>
      <c r="BF69" s="7"/>
    </row>
  </sheetData>
  <sheetProtection insertRows="0"/>
  <mergeCells count="328">
    <mergeCell ref="L42:O42"/>
    <mergeCell ref="AU42:AV42"/>
    <mergeCell ref="AW42:AX42"/>
    <mergeCell ref="AY42:BD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G52:H52"/>
    <mergeCell ref="J52:K52"/>
    <mergeCell ref="L52:M52"/>
    <mergeCell ref="P52:Q52"/>
    <mergeCell ref="U52:V52"/>
    <mergeCell ref="G31:K31"/>
    <mergeCell ref="L31:O31"/>
    <mergeCell ref="C35:D35"/>
    <mergeCell ref="E35:F35"/>
    <mergeCell ref="G35:K35"/>
    <mergeCell ref="L35:O35"/>
    <mergeCell ref="J51:K51"/>
    <mergeCell ref="L51:M51"/>
    <mergeCell ref="T50:U50"/>
    <mergeCell ref="J50:K50"/>
    <mergeCell ref="L50:M50"/>
    <mergeCell ref="C51:D51"/>
    <mergeCell ref="E51:F51"/>
    <mergeCell ref="G51:H51"/>
    <mergeCell ref="P51:Q51"/>
    <mergeCell ref="U51:V51"/>
    <mergeCell ref="C42:D42"/>
    <mergeCell ref="E42:F42"/>
    <mergeCell ref="G42:K42"/>
    <mergeCell ref="C46:D47"/>
    <mergeCell ref="E46:H46"/>
    <mergeCell ref="E47:F47"/>
    <mergeCell ref="G47:H47"/>
    <mergeCell ref="C48:D48"/>
    <mergeCell ref="E48:F48"/>
    <mergeCell ref="G48:H48"/>
    <mergeCell ref="P48:Q48"/>
    <mergeCell ref="V48:Y48"/>
    <mergeCell ref="J48:K48"/>
    <mergeCell ref="J46:M46"/>
    <mergeCell ref="T46:U46"/>
    <mergeCell ref="V46:Y46"/>
    <mergeCell ref="V47:Y47"/>
    <mergeCell ref="L48:M48"/>
    <mergeCell ref="T48:U48"/>
    <mergeCell ref="J47:K47"/>
    <mergeCell ref="L47:M47"/>
    <mergeCell ref="T47:U47"/>
    <mergeCell ref="AY30:BD30"/>
    <mergeCell ref="C43:D43"/>
    <mergeCell ref="E43:F43"/>
    <mergeCell ref="G43:K43"/>
    <mergeCell ref="L43:O43"/>
    <mergeCell ref="AU43:AV43"/>
    <mergeCell ref="AW43:AX43"/>
    <mergeCell ref="AY43:BD4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C57:F57"/>
    <mergeCell ref="H57:K57"/>
    <mergeCell ref="M57:P57"/>
    <mergeCell ref="U57:X57"/>
    <mergeCell ref="M61:P61"/>
    <mergeCell ref="C62:F62"/>
    <mergeCell ref="H62:K62"/>
    <mergeCell ref="M62:P62"/>
    <mergeCell ref="E49:F49"/>
    <mergeCell ref="G49:H49"/>
    <mergeCell ref="P49:Q49"/>
    <mergeCell ref="V49:Y49"/>
    <mergeCell ref="C50:D50"/>
    <mergeCell ref="E50:F50"/>
    <mergeCell ref="G50:H50"/>
    <mergeCell ref="P50:Q50"/>
    <mergeCell ref="V50:Y50"/>
    <mergeCell ref="C49:D49"/>
    <mergeCell ref="J49:K49"/>
    <mergeCell ref="L49:M49"/>
    <mergeCell ref="T49:U49"/>
    <mergeCell ref="W51:X51"/>
    <mergeCell ref="C52:D52"/>
    <mergeCell ref="E52:F52"/>
    <mergeCell ref="AU45:AX46"/>
    <mergeCell ref="AU47:AX48"/>
    <mergeCell ref="AY47:AY48"/>
    <mergeCell ref="AU50:AX51"/>
    <mergeCell ref="AU52:AX53"/>
    <mergeCell ref="AY52:AY53"/>
    <mergeCell ref="W52:X52"/>
    <mergeCell ref="J54:K54"/>
    <mergeCell ref="M56:P56"/>
    <mergeCell ref="AH45:AR45"/>
    <mergeCell ref="AH46:AR46"/>
    <mergeCell ref="AH47:AI47"/>
    <mergeCell ref="AK47:AL47"/>
    <mergeCell ref="AM47:AP47"/>
    <mergeCell ref="AQ47:AR47"/>
    <mergeCell ref="AH48:AI48"/>
    <mergeCell ref="AK48:AL48"/>
    <mergeCell ref="AN48:AO48"/>
    <mergeCell ref="AQ48:AR48"/>
    <mergeCell ref="AH49:AI49"/>
    <mergeCell ref="AK49:AL49"/>
    <mergeCell ref="AN49:AO49"/>
    <mergeCell ref="AQ49:AR49"/>
    <mergeCell ref="AH50:AI50"/>
    <mergeCell ref="AK50:AL50"/>
    <mergeCell ref="AN50:AO50"/>
    <mergeCell ref="AQ50:AR50"/>
    <mergeCell ref="AH51:AI51"/>
    <mergeCell ref="AK51:AL51"/>
    <mergeCell ref="AN51:AO51"/>
    <mergeCell ref="AQ51:AR51"/>
    <mergeCell ref="AH52:AI52"/>
    <mergeCell ref="AK52:AL52"/>
    <mergeCell ref="AN52:AO52"/>
    <mergeCell ref="AQ52:AR52"/>
  </mergeCells>
  <phoneticPr fontId="1"/>
  <conditionalFormatting sqref="P14:AX43">
    <cfRule type="expression" dxfId="2" priority="9">
      <formula>INDIRECT(ADDRESS(ROW(),COLUMN()))=TRUNC(INDIRECT(ADDRESS(ROW(),COLUMN())))</formula>
    </cfRule>
  </conditionalFormatting>
  <conditionalFormatting sqref="E48:Q52">
    <cfRule type="expression" dxfId="1" priority="2">
      <formula>INDIRECT(ADDRESS(ROW(),COLUMN()))=TRUNC(INDIRECT(ADDRESS(ROW(),COLUMN())))</formula>
    </cfRule>
  </conditionalFormatting>
  <conditionalFormatting sqref="C57:F5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AZ4:BC4">
      <formula1>"予定,実績,予定・実績"</formula1>
    </dataValidation>
    <dataValidation type="list" allowBlank="1" showInputMessage="1" sqref="C14:D43">
      <formula1>職種</formula1>
    </dataValidation>
    <dataValidation type="list" errorStyle="warning" allowBlank="1" showInputMessage="1" error="リストにない場合のみ、入力してください。" sqref="G14:K43">
      <formula1>INDIRECT(C14)</formula1>
    </dataValidation>
    <dataValidation type="list" allowBlank="1" showInputMessage="1" sqref="E14:F43">
      <formula1>"A, B, C, D"</formula1>
    </dataValidation>
    <dataValidation imeMode="off" allowBlank="1" showInputMessage="1" showErrorMessage="1" sqref="U2:V2 AB2:AC2 P14:AT43 AU47:AX48 AU52:AX53 J48:M51 P48:Q49 AH48:AI52 AK48:AL52 AN48:AO52 AZ6:BA6"/>
    <dataValidation imeMode="on" allowBlank="1" showInputMessage="1" showErrorMessage="1" sqref="AM2:BA2 L14:O43 AY14:BD43"/>
    <dataValidation type="decimal" imeMode="off" allowBlank="1" showInputMessage="1" showErrorMessage="1" error="入力可能範囲　32～40" sqref="AV5:AW5 AZ5:BA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blackAndWhite="1" r:id="rId1"/>
  <headerFooter>
    <oddFooter>&amp;R&amp;16&amp;P/&amp;N</oddFooter>
  </headerFooter>
  <rowBreaks count="1" manualBreakCount="1">
    <brk id="38" max="55" man="1"/>
  </rowBreaks>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J45"/>
  <sheetViews>
    <sheetView zoomScale="80" zoomScaleNormal="80" workbookViewId="0">
      <selection activeCell="C26" sqref="C26"/>
    </sheetView>
  </sheetViews>
  <sheetFormatPr defaultColWidth="9" defaultRowHeight="25.5"/>
  <cols>
    <col min="1" max="1" width="2" style="88" customWidth="1"/>
    <col min="2" max="2" width="8.625" style="88" customWidth="1"/>
    <col min="3" max="10" width="40.625" style="88" customWidth="1"/>
    <col min="11" max="16384" width="9" style="88"/>
  </cols>
  <sheetData>
    <row r="1" spans="2:10">
      <c r="B1" s="88" t="s">
        <v>73</v>
      </c>
    </row>
    <row r="3" spans="2:10">
      <c r="B3" s="89" t="s">
        <v>74</v>
      </c>
      <c r="C3" s="89" t="s">
        <v>75</v>
      </c>
    </row>
    <row r="4" spans="2:10">
      <c r="B4" s="89">
        <v>1</v>
      </c>
      <c r="C4" s="117" t="s">
        <v>108</v>
      </c>
    </row>
    <row r="5" spans="2:10">
      <c r="B5" s="89">
        <v>2</v>
      </c>
      <c r="C5" s="117"/>
    </row>
    <row r="6" spans="2:10">
      <c r="B6" s="89">
        <v>3</v>
      </c>
      <c r="C6" s="117"/>
    </row>
    <row r="7" spans="2:10">
      <c r="B7" s="89">
        <v>4</v>
      </c>
      <c r="C7" s="117"/>
    </row>
    <row r="8" spans="2:10">
      <c r="B8" s="89">
        <v>5</v>
      </c>
      <c r="C8" s="117"/>
    </row>
    <row r="9" spans="2:10">
      <c r="B9" s="89">
        <v>6</v>
      </c>
      <c r="C9" s="117"/>
    </row>
    <row r="10" spans="2:10">
      <c r="B10" s="89">
        <v>7</v>
      </c>
      <c r="C10" s="117"/>
    </row>
    <row r="11" spans="2:10">
      <c r="B11" s="89">
        <v>8</v>
      </c>
      <c r="C11" s="117"/>
    </row>
    <row r="13" spans="2:10">
      <c r="B13" s="88" t="s">
        <v>72</v>
      </c>
    </row>
    <row r="14" spans="2:10" ht="26.25" thickBot="1"/>
    <row r="15" spans="2:10" ht="26.25" thickBot="1">
      <c r="B15" s="118" t="s">
        <v>59</v>
      </c>
      <c r="C15" s="91" t="s">
        <v>2</v>
      </c>
      <c r="D15" s="92" t="s">
        <v>109</v>
      </c>
      <c r="E15" s="93" t="s">
        <v>143</v>
      </c>
      <c r="F15" s="93" t="s">
        <v>31</v>
      </c>
      <c r="G15" s="93" t="s">
        <v>31</v>
      </c>
      <c r="H15" s="93" t="s">
        <v>91</v>
      </c>
      <c r="I15" s="93" t="s">
        <v>91</v>
      </c>
      <c r="J15" s="94" t="s">
        <v>91</v>
      </c>
    </row>
    <row r="16" spans="2:10">
      <c r="B16" s="338" t="s">
        <v>60</v>
      </c>
      <c r="C16" s="95" t="s">
        <v>111</v>
      </c>
      <c r="D16" s="100" t="s">
        <v>111</v>
      </c>
      <c r="E16" s="100" t="s">
        <v>31</v>
      </c>
      <c r="F16" s="100"/>
      <c r="G16" s="100"/>
      <c r="H16" s="96"/>
      <c r="I16" s="96"/>
      <c r="J16" s="97"/>
    </row>
    <row r="17" spans="2:10">
      <c r="B17" s="338"/>
      <c r="C17" s="122" t="s">
        <v>142</v>
      </c>
      <c r="D17" s="100" t="s">
        <v>109</v>
      </c>
      <c r="E17" s="100" t="s">
        <v>111</v>
      </c>
      <c r="F17" s="100"/>
      <c r="G17" s="100"/>
      <c r="H17" s="90"/>
      <c r="I17" s="90"/>
      <c r="J17" s="99"/>
    </row>
    <row r="18" spans="2:10">
      <c r="B18" s="338"/>
      <c r="C18" s="122" t="s">
        <v>141</v>
      </c>
      <c r="D18" s="100" t="s">
        <v>31</v>
      </c>
      <c r="E18" s="100" t="s">
        <v>109</v>
      </c>
      <c r="F18" s="100"/>
      <c r="G18" s="100"/>
      <c r="H18" s="90"/>
      <c r="I18" s="90"/>
      <c r="J18" s="99"/>
    </row>
    <row r="19" spans="2:10">
      <c r="B19" s="338"/>
      <c r="C19" s="98" t="s">
        <v>31</v>
      </c>
      <c r="D19" s="100" t="s">
        <v>31</v>
      </c>
      <c r="E19" s="100"/>
      <c r="F19" s="100"/>
      <c r="G19" s="100"/>
      <c r="H19" s="90"/>
      <c r="I19" s="90"/>
      <c r="J19" s="99"/>
    </row>
    <row r="20" spans="2:10">
      <c r="B20" s="338"/>
      <c r="C20" s="98" t="s">
        <v>31</v>
      </c>
      <c r="D20" s="100" t="s">
        <v>31</v>
      </c>
      <c r="E20" s="100"/>
      <c r="F20" s="100"/>
      <c r="G20" s="100"/>
      <c r="H20" s="90"/>
      <c r="I20" s="90"/>
      <c r="J20" s="99"/>
    </row>
    <row r="21" spans="2:10">
      <c r="B21" s="338"/>
      <c r="C21" s="98" t="s">
        <v>31</v>
      </c>
      <c r="D21" s="100" t="s">
        <v>31</v>
      </c>
      <c r="E21" s="100"/>
      <c r="F21" s="100"/>
      <c r="G21" s="100"/>
      <c r="H21" s="90"/>
      <c r="I21" s="90"/>
      <c r="J21" s="99"/>
    </row>
    <row r="22" spans="2:10">
      <c r="B22" s="338"/>
      <c r="C22" s="98" t="s">
        <v>31</v>
      </c>
      <c r="D22" s="100" t="s">
        <v>31</v>
      </c>
      <c r="E22" s="100"/>
      <c r="F22" s="100"/>
      <c r="G22" s="100"/>
      <c r="H22" s="90"/>
      <c r="I22" s="90"/>
      <c r="J22" s="99"/>
    </row>
    <row r="23" spans="2:10">
      <c r="B23" s="338"/>
      <c r="C23" s="98" t="s">
        <v>31</v>
      </c>
      <c r="D23" s="100" t="s">
        <v>91</v>
      </c>
      <c r="E23" s="100"/>
      <c r="F23" s="100"/>
      <c r="G23" s="100"/>
      <c r="H23" s="90"/>
      <c r="I23" s="90"/>
      <c r="J23" s="99"/>
    </row>
    <row r="24" spans="2:10">
      <c r="B24" s="338"/>
      <c r="C24" s="98" t="s">
        <v>31</v>
      </c>
      <c r="D24" s="100" t="s">
        <v>91</v>
      </c>
      <c r="E24" s="100"/>
      <c r="F24" s="100"/>
      <c r="G24" s="100"/>
      <c r="H24" s="90"/>
      <c r="I24" s="90"/>
      <c r="J24" s="99"/>
    </row>
    <row r="25" spans="2:10">
      <c r="B25" s="338"/>
      <c r="C25" s="98" t="s">
        <v>31</v>
      </c>
      <c r="D25" s="101" t="s">
        <v>91</v>
      </c>
      <c r="E25" s="101"/>
      <c r="F25" s="101"/>
      <c r="G25" s="101"/>
      <c r="H25" s="90"/>
      <c r="I25" s="90"/>
      <c r="J25" s="99"/>
    </row>
    <row r="26" spans="2:10">
      <c r="B26" s="338"/>
      <c r="C26" s="98" t="s">
        <v>31</v>
      </c>
      <c r="D26" s="101" t="s">
        <v>91</v>
      </c>
      <c r="E26" s="101"/>
      <c r="F26" s="101"/>
      <c r="G26" s="101"/>
      <c r="H26" s="90"/>
      <c r="I26" s="90"/>
      <c r="J26" s="99"/>
    </row>
    <row r="27" spans="2:10">
      <c r="B27" s="338"/>
      <c r="C27" s="98" t="s">
        <v>31</v>
      </c>
      <c r="D27" s="101" t="s">
        <v>91</v>
      </c>
      <c r="E27" s="101"/>
      <c r="F27" s="101"/>
      <c r="G27" s="101"/>
      <c r="H27" s="90"/>
      <c r="I27" s="90"/>
      <c r="J27" s="99"/>
    </row>
    <row r="28" spans="2:10" ht="26.25" thickBot="1">
      <c r="B28" s="339"/>
      <c r="C28" s="102" t="s">
        <v>31</v>
      </c>
      <c r="D28" s="103" t="s">
        <v>91</v>
      </c>
      <c r="E28" s="103"/>
      <c r="F28" s="103"/>
      <c r="G28" s="103"/>
      <c r="H28" s="103"/>
      <c r="I28" s="103"/>
      <c r="J28" s="104"/>
    </row>
    <row r="31" spans="2:10">
      <c r="C31" s="88" t="s">
        <v>87</v>
      </c>
    </row>
    <row r="32" spans="2:10">
      <c r="C32" s="88" t="s">
        <v>32</v>
      </c>
    </row>
    <row r="33" spans="3:3">
      <c r="C33" s="88" t="s">
        <v>105</v>
      </c>
    </row>
    <row r="34" spans="3:3">
      <c r="C34" s="88" t="s">
        <v>90</v>
      </c>
    </row>
    <row r="35" spans="3:3">
      <c r="C35" s="88" t="s">
        <v>112</v>
      </c>
    </row>
    <row r="36" spans="3:3">
      <c r="C36" s="88" t="s">
        <v>113</v>
      </c>
    </row>
    <row r="37" spans="3:3">
      <c r="C37" s="88" t="s">
        <v>33</v>
      </c>
    </row>
    <row r="38" spans="3:3">
      <c r="C38" s="88" t="s">
        <v>34</v>
      </c>
    </row>
    <row r="40" spans="3:3">
      <c r="C40" s="88" t="s">
        <v>106</v>
      </c>
    </row>
    <row r="41" spans="3:3">
      <c r="C41" s="88" t="s">
        <v>61</v>
      </c>
    </row>
    <row r="42" spans="3:3">
      <c r="C42" s="88" t="s">
        <v>62</v>
      </c>
    </row>
    <row r="43" spans="3:3">
      <c r="C43" s="88" t="s">
        <v>63</v>
      </c>
    </row>
    <row r="44" spans="3:3">
      <c r="C44" s="88" t="s">
        <v>64</v>
      </c>
    </row>
    <row r="45" spans="3:3">
      <c r="C45" s="88" t="s">
        <v>65</v>
      </c>
    </row>
  </sheetData>
  <mergeCells count="1">
    <mergeCell ref="B16:B28"/>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記入方法</vt:lpstr>
      <vt:lpstr>【記載例】</vt:lpstr>
      <vt:lpstr>居宅介護支援（15名）</vt:lpstr>
      <vt:lpstr>居宅介護支援（30名）</vt:lpstr>
      <vt:lpstr>プルダウン・リスト</vt:lpstr>
      <vt:lpstr>【記載例】!Print_Area</vt:lpstr>
      <vt:lpstr>記入方法!Print_Area</vt:lpstr>
      <vt:lpstr>'居宅介護支援（15名）'!Print_Area</vt:lpstr>
      <vt:lpstr>'居宅介護支援（30名）'!Print_Area</vt:lpstr>
      <vt:lpstr>【記載例】!Print_Titles</vt:lpstr>
      <vt:lpstr>'居宅介護支援（15名）'!Print_Titles</vt:lpstr>
      <vt:lpstr>'居宅介護支援（30名）'!Print_Titles</vt:lpstr>
      <vt:lpstr>介護支援専門員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2023-09-26T08:03:20Z</cp:lastPrinted>
  <dcterms:modified xsi:type="dcterms:W3CDTF">2023-11-21T06:29:25Z</dcterms:modified>
</cp:coreProperties>
</file>