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居宅サービス）\"/>
    </mc:Choice>
  </mc:AlternateContent>
  <bookViews>
    <workbookView xWindow="-105" yWindow="-105" windowWidth="23250" windowHeight="12570" tabRatio="665"/>
  </bookViews>
  <sheets>
    <sheet name="記入方法" sheetId="5" r:id="rId1"/>
    <sheet name="【記載例】" sheetId="10" r:id="rId2"/>
    <sheet name="福祉用具（１枚版）" sheetId="1" r:id="rId3"/>
    <sheet name="福祉用具（40名）" sheetId="9" r:id="rId4"/>
    <sheet name="プルダウン・リスト" sheetId="2" r:id="rId5"/>
  </sheets>
  <definedNames>
    <definedName name="_xlnm.Print_Area" localSheetId="1">【記載例】!$A$1:$BD$42</definedName>
    <definedName name="_xlnm.Print_Area" localSheetId="0">記入方法!$A$1:$O$74</definedName>
    <definedName name="_xlnm.Print_Area" localSheetId="2">'福祉用具（１枚版）'!$A$1:$BD$42</definedName>
    <definedName name="_xlnm.Print_Area" localSheetId="3">'福祉用具（40名）'!$A$1:$BD$72</definedName>
    <definedName name="_xlnm.Print_Titles" localSheetId="1">【記載例】!$1:$12</definedName>
    <definedName name="_xlnm.Print_Titles" localSheetId="2">'福祉用具（１枚版）'!$1:$12</definedName>
    <definedName name="_xlnm.Print_Titles" localSheetId="3">'福祉用具（40名）'!$1:$12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33" i="10" l="1"/>
  <c r="J63" i="9" l="1"/>
  <c r="AZ31" i="10" l="1"/>
  <c r="AZ30" i="10"/>
  <c r="AZ29" i="10"/>
  <c r="AZ28" i="10"/>
  <c r="AZ27" i="10"/>
  <c r="AU14" i="10" l="1"/>
  <c r="AW14" i="10" s="1"/>
  <c r="B14" i="10"/>
  <c r="B15" i="10"/>
  <c r="B16" i="10"/>
  <c r="B17" i="10"/>
  <c r="B18" i="10"/>
  <c r="B19" i="10"/>
  <c r="B20" i="10"/>
  <c r="B21" i="10"/>
  <c r="B22" i="10"/>
  <c r="B13" i="10"/>
  <c r="B51" i="9" l="1"/>
  <c r="AZ61" i="9" l="1"/>
  <c r="AZ60" i="9"/>
  <c r="AZ59" i="9"/>
  <c r="AZ58" i="9"/>
  <c r="AZ57" i="9"/>
  <c r="AZ31" i="1"/>
  <c r="AZ30" i="1"/>
  <c r="AZ29" i="1"/>
  <c r="AZ28" i="1"/>
  <c r="AZ27" i="1"/>
  <c r="B14" i="1"/>
  <c r="B15" i="1"/>
  <c r="B16" i="1"/>
  <c r="B17" i="1"/>
  <c r="B18" i="1"/>
  <c r="B19" i="1"/>
  <c r="B20" i="1"/>
  <c r="B21" i="1"/>
  <c r="B22" i="1"/>
  <c r="B13" i="1"/>
  <c r="H65" i="9"/>
  <c r="C65" i="9"/>
  <c r="G60" i="9" l="1"/>
  <c r="G59" i="9"/>
  <c r="G58" i="9"/>
  <c r="G57" i="9"/>
  <c r="E60" i="9"/>
  <c r="E59" i="9"/>
  <c r="E58" i="9"/>
  <c r="E57" i="9"/>
  <c r="E27" i="1"/>
  <c r="G30" i="1"/>
  <c r="E30" i="1"/>
  <c r="G29" i="1"/>
  <c r="E29" i="1"/>
  <c r="G28" i="1"/>
  <c r="E28" i="1"/>
  <c r="G27" i="1"/>
  <c r="G30" i="10"/>
  <c r="G28" i="10"/>
  <c r="E30" i="10"/>
  <c r="E28" i="10"/>
  <c r="H66" i="9" l="1"/>
  <c r="L61" i="9"/>
  <c r="C66" i="9" s="1"/>
  <c r="P61" i="9"/>
  <c r="C71" i="9" s="1"/>
  <c r="J61" i="9"/>
  <c r="E61" i="9"/>
  <c r="G61" i="9"/>
  <c r="E31" i="1"/>
  <c r="H36" i="1"/>
  <c r="H35" i="1"/>
  <c r="C35" i="1"/>
  <c r="P31" i="1"/>
  <c r="C41" i="1" s="1"/>
  <c r="L31" i="1"/>
  <c r="C36" i="1" s="1"/>
  <c r="J31" i="1"/>
  <c r="G31" i="1"/>
  <c r="M66" i="9" l="1"/>
  <c r="H71" i="9" s="1"/>
  <c r="M71" i="9" s="1"/>
  <c r="M36" i="1"/>
  <c r="H41" i="1" s="1"/>
  <c r="M41" i="1" s="1"/>
  <c r="AU8" i="10"/>
  <c r="AU14" i="1"/>
  <c r="AU8" i="1"/>
  <c r="AU8" i="9"/>
  <c r="H36" i="10" l="1"/>
  <c r="H35" i="10"/>
  <c r="C35" i="10"/>
  <c r="P31" i="10"/>
  <c r="C41" i="10" s="1"/>
  <c r="L31" i="10"/>
  <c r="C36" i="10" s="1"/>
  <c r="M36" i="10" s="1"/>
  <c r="H41" i="10" s="1"/>
  <c r="J31" i="10"/>
  <c r="AU22" i="10"/>
  <c r="AU21" i="10"/>
  <c r="AU20" i="10"/>
  <c r="AU19" i="10"/>
  <c r="AU18" i="10"/>
  <c r="AU17" i="10"/>
  <c r="E29" i="10" s="1"/>
  <c r="AU16" i="10"/>
  <c r="AU15" i="10"/>
  <c r="E27" i="10" s="1"/>
  <c r="AU13" i="10"/>
  <c r="X2" i="10"/>
  <c r="AJ11" i="10" s="1"/>
  <c r="AJ12" i="10" s="1"/>
  <c r="M41"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E31" i="10" l="1"/>
  <c r="AW18" i="10"/>
  <c r="AW21" i="10"/>
  <c r="AW16" i="10"/>
  <c r="AW22" i="10"/>
  <c r="AW20" i="10"/>
  <c r="AW17" i="10"/>
  <c r="G29" i="10" s="1"/>
  <c r="AW15" i="10"/>
  <c r="G27" i="10" s="1"/>
  <c r="AW13" i="10"/>
  <c r="AW19" i="10"/>
  <c r="G31" i="10" l="1"/>
  <c r="AU51" i="9" l="1"/>
  <c r="AU50" i="9"/>
  <c r="AU49" i="9"/>
  <c r="AU48" i="9"/>
  <c r="AU47" i="9"/>
  <c r="AU46" i="9"/>
  <c r="AU45" i="9"/>
  <c r="AU44" i="9"/>
  <c r="AU43" i="9"/>
  <c r="AU42" i="9"/>
  <c r="AU41" i="9"/>
  <c r="AU40" i="9"/>
  <c r="AU39" i="9"/>
  <c r="AU38" i="9"/>
  <c r="AU37" i="9"/>
  <c r="AU36" i="9"/>
  <c r="AU35" i="9"/>
  <c r="AU34" i="9"/>
  <c r="AU33" i="9"/>
  <c r="AU32" i="9"/>
  <c r="AU31" i="9"/>
  <c r="AU30" i="9"/>
  <c r="AU5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2" i="9" s="1"/>
  <c r="AU13" i="9"/>
  <c r="X2" i="9"/>
  <c r="AF11" i="9" s="1"/>
  <c r="AF12" i="9" s="1"/>
  <c r="AU17" i="1"/>
  <c r="AU18" i="1"/>
  <c r="AU19" i="1"/>
  <c r="AU20" i="1"/>
  <c r="AU21" i="1"/>
  <c r="AU22"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52" i="9"/>
  <c r="AW17" i="9"/>
  <c r="AW27" i="9" l="1"/>
  <c r="AW49" i="9"/>
  <c r="AW33" i="9"/>
  <c r="AW40" i="9"/>
  <c r="AW43" i="9"/>
  <c r="AW42" i="9"/>
  <c r="AW45" i="9"/>
  <c r="AW36" i="9"/>
  <c r="AW39" i="9"/>
  <c r="AW38" i="9"/>
  <c r="AW41" i="9"/>
  <c r="AW48" i="9"/>
  <c r="AW32" i="9"/>
  <c r="AW35" i="9"/>
  <c r="AW50" i="9"/>
  <c r="AW19" i="9"/>
  <c r="AW51" i="9"/>
  <c r="AW37" i="9"/>
  <c r="AW44" i="9"/>
  <c r="AW47" i="9"/>
  <c r="AW31" i="9"/>
  <c r="AW46" i="9"/>
  <c r="AW30" i="9"/>
  <c r="AW18" i="9"/>
  <c r="AW24" i="9"/>
  <c r="AW16" i="9"/>
  <c r="AW28" i="9"/>
  <c r="AW20" i="9"/>
  <c r="AW15" i="9"/>
  <c r="AW29" i="9"/>
  <c r="AW23" i="9"/>
  <c r="AW13" i="9"/>
  <c r="AW25" i="9"/>
  <c r="AW14" i="9"/>
  <c r="AW26" i="9"/>
  <c r="AW22" i="9"/>
  <c r="AW21" i="9"/>
  <c r="X2" i="1" l="1"/>
  <c r="AT10" i="1" l="1"/>
  <c r="AR10" i="1"/>
  <c r="AR11" i="1" s="1"/>
  <c r="AR12" i="1" s="1"/>
  <c r="AS10" i="1"/>
  <c r="AS11" i="1" s="1"/>
  <c r="AS12"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19" i="1"/>
  <c r="AW15" i="1"/>
  <c r="AW13" i="1"/>
  <c r="AW17" i="1"/>
  <c r="AW21" i="1"/>
  <c r="AW18" i="1"/>
  <c r="AW20" i="1"/>
  <c r="AW22" i="1"/>
  <c r="AW16" i="1"/>
</calcChain>
</file>

<file path=xl/comments1.xml><?xml version="1.0" encoding="utf-8"?>
<comments xmlns="http://schemas.openxmlformats.org/spreadsheetml/2006/main">
  <authors>
    <author>茨木市</author>
    <author>作成者</author>
    <author>三重野恵子</author>
  </authors>
  <commentList>
    <comment ref="AM1" authorId="0" shapeId="0">
      <text>
        <r>
          <rPr>
            <b/>
            <sz val="16"/>
            <color indexed="81"/>
            <rFont val="MS P ゴシック"/>
            <family val="3"/>
            <charset val="128"/>
          </rPr>
          <t>サービスの種類について
貸与と販売をプルダウンリストで選択</t>
        </r>
      </text>
    </comment>
    <comment ref="BD3" authorId="1" shapeId="0">
      <text>
        <r>
          <rPr>
            <sz val="18"/>
            <color indexed="81"/>
            <rFont val="MS P ゴシック"/>
            <family val="3"/>
            <charset val="128"/>
          </rPr>
          <t>★更新申請の場合
(1)暦日
(2)実績
■新規・変更の場合
(1)４週
(2)予定</t>
        </r>
      </text>
    </comment>
    <comment ref="E8"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AY8" authorId="0" shapeId="0">
      <text>
        <r>
          <rPr>
            <sz val="16"/>
            <color indexed="81"/>
            <rFont val="MS P ゴシック"/>
            <family val="3"/>
            <charset val="128"/>
          </rPr>
          <t>サービスの種類によって兼務内容を
修正してください。
　貸与・・・兼務が販売
　販売・・・兼務が貸与</t>
        </r>
      </text>
    </comment>
    <comment ref="E14" authorId="2" shapeId="0">
      <text>
        <r>
          <rPr>
            <sz val="16"/>
            <color indexed="81"/>
            <rFont val="MS P ゴシック"/>
            <family val="3"/>
            <charset val="128"/>
          </rPr>
          <t>管理者が福祉用具専門相談員と兼務している場合は、
職種ごとに行を分けますが、勤務時間帯は切り分けることなく作成してください。
＜大阪府兼務についてのＨＰ参照＞
https://www.pref.osaka.lg.jp/jigyoshido/shien/kenmu.html</t>
        </r>
      </text>
    </comment>
  </commentList>
</comments>
</file>

<file path=xl/comments2.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6"/>
            <color indexed="81"/>
            <rFont val="MS P ゴシック"/>
            <family val="3"/>
            <charset val="128"/>
          </rPr>
          <t>管理者が福祉用具専門相談員と兼務している場合は、
職種ごとに行を分けますが、勤務時間帯は切り分けることなく作成してください。
＜大阪府兼務についてのＨＰ参照＞
https://www.pref.osaka.lg.jp/jigyoshido/shien/kenmu.html</t>
        </r>
      </text>
    </comment>
    <comment ref="E8"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6"/>
            <color indexed="81"/>
            <rFont val="MS P ゴシック"/>
            <family val="3"/>
            <charset val="128"/>
          </rPr>
          <t>管理者が福祉用具専門相談員と兼務している場合は、
職種ごとに行を分けますが、勤務時間帯は切り分けることなく作成してください。
＜大阪府兼務についてのＨＰ参照＞
https://www.pref.osaka.lg.jp/jigyoshido/shien/kenmu.html</t>
        </r>
      </text>
    </comment>
    <comment ref="E8"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<sst xmlns="http://schemas.openxmlformats.org/spreadsheetml/2006/main" count="433" uniqueCount="165">
  <si>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</si>
  <si>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</si>
  <si>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</si>
  <si>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</si>
  <si>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</si>
  <si>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</si>
  <si>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</si>
  <si>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</si>
  <si>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</si>
  <si>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</si>
  <si>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</si>
  <si>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</si>
  <si>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</si>
  <si>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</si>
  <si>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</si>
  <si>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</si>
  <si>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</si>
  <si>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</si>
  <si>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</si>
  <si>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</si>
  <si>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</si>
  <si>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</si>
  <si>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</si>
  <si>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</si>
  <si>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</si>
  <si>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</si>
  <si>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</si>
  <si>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</si>
  <si>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</si>
  <si>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</si>
  <si>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</si>
  <si>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</si>
  <si>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</si>
  <si>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</si>
  <si>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</si>
  <si>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</si>
  <si>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</si>
  <si>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</si>
  <si>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</si>
  <si>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</si>
  <si>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</si>
  <si>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</si>
  <si>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</si>
  <si>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</si>
  <si>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</si>
  <si>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</si>
  <si>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</si>
  <si>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</si>
  <si>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</si>
  <si>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</si>
  <si>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</si>
  <si>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</si>
  <si>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</si>
  <si>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</si>
  <si>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</si>
  <si>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</si>
  <si>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</si>
  <si>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</si>
  <si>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</si>
  <si>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</si>
  <si>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</si>
  <si>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</si>
  <si>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</si>
  <si>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</si>
  <si>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</si>
  <si>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</si>
  <si>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</si>
  <si>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</si>
  <si>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</si>
  <si>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</si>
  <si>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</si>
  <si>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</si>
  <si>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</si>
  <si>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</si>
  <si>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</si>
  <si>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</si>
  <si>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</si>
  <si>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</si>
  <si>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</si>
  <si>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</si>
  <si>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</si>
  <si>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</si>
  <si>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</si>
  <si>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</si>
  <si>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</si>
  <si>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</si>
  <si>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</si>
  <si>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</si>
  <si>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</si>
  <si>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</si>
  <si>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</si>
  <si>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</si>
  <si>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</si>
  <si>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</si>
  <si>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</si>
  <si>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</si>
  <si>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</si>
  <si>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</si>
  <si>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</si>
  <si>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</si>
  <si>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</si>
  <si>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</si>
  <si>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</si>
  <si>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</si>
  <si>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</si>
  <si>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</si>
  <si>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</si>
  <si>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</si>
  <si>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</si>
  <si>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</si>
  <si>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</si>
  <si>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</si>
  <si>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</si>
  <si>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</si>
  <si>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</si>
  <si>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</si>
  <si>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</si>
  <si>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</si>
  <si>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</si>
  <si>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</si>
  <si>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</si>
  <si>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</si>
  <si>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</si>
  <si>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</si>
  <si>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</si>
  <si>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</si>
  <si>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</si>
  <si>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</si>
  <si>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</si>
  <si>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</si>
  <si>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</si>
  <si>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</si>
  <si>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</si>
  <si>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</si>
  <si>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</si>
  <si>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</si>
  <si>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</si>
  <si>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</si>
  <si>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</si>
  <si>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</si>
  <si>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</si>
  <si>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</si>
  <si>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</si>
  <si>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</si>
  <si>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</si>
  <si>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</si>
  <si>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</si>
  <si>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</si>
  <si>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</si>
  <si>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</si>
  <si>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</si>
  <si>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（参考様式1-1）</t>
    <rPh sb="1" eb="3">
      <t>サンコウ</t>
    </rPh>
    <rPh sb="3" eb="5">
      <t>ヨウシキ</t>
    </rPh>
    <phoneticPr fontId="2"/>
  </si>
  <si>
    <t>勤務時間</t>
    <rPh sb="0" eb="2">
      <t>キンム</t>
    </rPh>
    <rPh sb="2" eb="4">
      <t>ジカン</t>
    </rPh>
    <phoneticPr fontId="1"/>
  </si>
  <si>
    <t>始業時刻</t>
    <rPh sb="0" eb="2">
      <t>シギョウ</t>
    </rPh>
    <rPh sb="2" eb="4">
      <t>ジコク</t>
    </rPh>
    <phoneticPr fontId="1"/>
  </si>
  <si>
    <t>終業時刻</t>
    <rPh sb="0" eb="2">
      <t>シュウギョウ</t>
    </rPh>
    <rPh sb="2" eb="4">
      <t>ジコク</t>
    </rPh>
    <phoneticPr fontId="1"/>
  </si>
  <si>
    <t>うち休憩時間</t>
    <rPh sb="2" eb="4">
      <t>キュウケイ</t>
    </rPh>
    <rPh sb="4" eb="6">
      <t>ジカン</t>
    </rPh>
    <phoneticPr fontId="1"/>
  </si>
  <si>
    <t>～</t>
    <phoneticPr fontId="1"/>
  </si>
  <si>
    <t>（</t>
    <phoneticPr fontId="1"/>
  </si>
  <si>
    <t>※24時間表記　休憩時間1時間は「1:00」</t>
    <phoneticPr fontId="1"/>
  </si>
  <si>
    <t>休憩時間45分は「00:45」と入力してください。</t>
    <phoneticPr fontId="1"/>
  </si>
  <si>
    <t>B</t>
  </si>
  <si>
    <t>厚労　太郎</t>
    <phoneticPr fontId="1"/>
  </si>
  <si>
    <t>管理者（販売含む）</t>
    <rPh sb="0" eb="3">
      <t>カンリシャ</t>
    </rPh>
    <rPh sb="4" eb="6">
      <t>ハンバイ</t>
    </rPh>
    <rPh sb="6" eb="7">
      <t>フク</t>
    </rPh>
    <phoneticPr fontId="1"/>
  </si>
  <si>
    <t>福祉用具専門相談員
（販売含む）</t>
    <rPh sb="11" eb="13">
      <t>ハンバイ</t>
    </rPh>
    <rPh sb="13" eb="14">
      <t>フク</t>
    </rPh>
    <phoneticPr fontId="1"/>
  </si>
  <si>
    <t>販売</t>
    <rPh sb="0" eb="2">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</si>
</sst>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h:mm;@"/>
  </numFmts>
  <fonts count="2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theme="1"/>
      <name val="游ゴシック"/>
      <family val="3"/>
      <charset val="128"/>
      <scheme val="minor"/>
    </font>
    <font>
      <sz val="16"/>
      <color theme="1"/>
      <name val="HGSｺﾞｼｯｸM"/>
      <family val="3"/>
      <charset val="128"/>
    </font>
    <font>
      <sz val="16"/>
      <color indexed="81"/>
      <name val="MS P ゴシック"/>
      <family val="3"/>
      <charset val="128"/>
    </font>
    <font>
      <u/>
      <sz val="16"/>
      <color indexed="81"/>
      <name val="MS P ゴシック"/>
      <family val="3"/>
      <charset val="128"/>
    </font>
    <font>
      <b/>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8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ck">
        <color rgb="FFFF0000"/>
      </left>
      <right style="medium">
        <color indexed="64"/>
      </right>
      <top style="thick">
        <color rgb="FFFF0000"/>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15" fillId="3" borderId="0" xfId="0" applyFont="1" applyFill="1" applyAlignment="1">
      <alignment horizontal="right" vertical="center"/>
    </xf>
    <xf numFmtId="0" fontId="22" fillId="3" borderId="0" xfId="0" applyFont="1" applyFill="1" applyAlignment="1">
      <alignment horizontal="center" vertical="center"/>
    </xf>
    <xf numFmtId="0" fontId="21" fillId="3" borderId="0" xfId="0" applyFont="1" applyFill="1" applyAlignment="1">
      <alignment horizontal="right" vertical="center"/>
    </xf>
    <xf numFmtId="0" fontId="21" fillId="3" borderId="0" xfId="0" applyFont="1" applyFill="1" applyAlignment="1">
      <alignment horizontal="left" vertical="center"/>
    </xf>
    <xf numFmtId="0" fontId="18" fillId="3" borderId="0" xfId="0" applyFont="1" applyFill="1">
      <alignment vertical="center"/>
    </xf>
    <xf numFmtId="0" fontId="15" fillId="3" borderId="0" xfId="0" applyFont="1" applyFill="1" applyAlignment="1">
      <alignment horizontal="right" vertical="center"/>
    </xf>
    <xf numFmtId="181" fontId="7" fillId="4" borderId="63" xfId="0" applyNumberFormat="1" applyFont="1" applyFill="1" applyBorder="1" applyAlignment="1" applyProtection="1">
      <alignment horizontal="center" vertical="center" shrinkToFit="1"/>
      <protection locked="0"/>
    </xf>
    <xf numFmtId="181" fontId="7" fillId="4" borderId="64" xfId="0" applyNumberFormat="1" applyFont="1" applyFill="1" applyBorder="1" applyAlignment="1" applyProtection="1">
      <alignment horizontal="center" vertical="center" shrinkToFit="1"/>
      <protection locked="0"/>
    </xf>
    <xf numFmtId="181" fontId="7" fillId="4" borderId="65" xfId="0" applyNumberFormat="1" applyFont="1" applyFill="1" applyBorder="1" applyAlignment="1" applyProtection="1">
      <alignment horizontal="center" vertical="center" shrinkToFit="1"/>
      <protection locked="0"/>
    </xf>
    <xf numFmtId="0" fontId="15" fillId="0" borderId="32"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33" xfId="0" applyFont="1" applyBorder="1" applyAlignment="1">
      <alignment horizontal="center" vertical="center" wrapText="1"/>
    </xf>
    <xf numFmtId="0" fontId="7" fillId="0" borderId="67" xfId="0" applyFont="1" applyBorder="1">
      <alignment vertical="center"/>
    </xf>
    <xf numFmtId="181" fontId="7" fillId="4" borderId="73" xfId="0" applyNumberFormat="1" applyFont="1" applyFill="1" applyBorder="1" applyAlignment="1" applyProtection="1">
      <alignment horizontal="center" vertical="center" shrinkToFit="1"/>
      <protection locked="0"/>
    </xf>
    <xf numFmtId="181" fontId="7" fillId="4" borderId="74" xfId="0" applyNumberFormat="1" applyFont="1" applyFill="1" applyBorder="1" applyAlignment="1" applyProtection="1">
      <alignment horizontal="center" vertical="center" shrinkToFit="1"/>
      <protection locked="0"/>
    </xf>
    <xf numFmtId="181" fontId="7" fillId="4" borderId="75" xfId="0" applyNumberFormat="1" applyFont="1" applyFill="1" applyBorder="1" applyAlignment="1" applyProtection="1">
      <alignment horizontal="center" vertical="center" shrinkToFit="1"/>
      <protection locked="0"/>
    </xf>
    <xf numFmtId="0" fontId="7" fillId="0" borderId="77" xfId="0" applyFont="1" applyBorder="1">
      <alignment vertical="center"/>
    </xf>
    <xf numFmtId="181" fontId="7" fillId="4" borderId="83" xfId="0" applyNumberFormat="1" applyFont="1" applyFill="1" applyBorder="1" applyAlignment="1" applyProtection="1">
      <alignment horizontal="center" vertical="center" shrinkToFit="1"/>
      <protection locked="0"/>
    </xf>
    <xf numFmtId="181" fontId="7" fillId="4" borderId="84" xfId="0" applyNumberFormat="1" applyFont="1" applyFill="1" applyBorder="1" applyAlignment="1" applyProtection="1">
      <alignment horizontal="center" vertical="center" shrinkToFit="1"/>
      <protection locked="0"/>
    </xf>
    <xf numFmtId="181" fontId="7" fillId="4" borderId="85"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15" fillId="2" borderId="47"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68" xfId="0" applyFont="1" applyFill="1" applyBorder="1" applyAlignment="1" applyProtection="1">
      <alignment horizontal="left" vertical="center" wrapText="1"/>
      <protection locked="0"/>
    </xf>
    <xf numFmtId="0" fontId="7" fillId="4" borderId="71" xfId="0" applyFont="1" applyFill="1" applyBorder="1" applyAlignment="1" applyProtection="1">
      <alignment horizontal="left" vertical="center" wrapText="1"/>
      <protection locked="0"/>
    </xf>
    <xf numFmtId="0" fontId="7" fillId="4" borderId="76" xfId="0" applyFont="1" applyFill="1" applyBorder="1" applyAlignment="1" applyProtection="1">
      <alignment horizontal="left" vertical="center" wrapText="1"/>
      <protection locked="0"/>
    </xf>
    <xf numFmtId="0" fontId="15" fillId="2" borderId="61"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7" fillId="2" borderId="58"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62" xfId="0" applyFont="1" applyFill="1" applyBorder="1" applyAlignment="1" applyProtection="1">
      <alignment horizontal="center" vertical="center" wrapText="1"/>
      <protection locked="0"/>
    </xf>
    <xf numFmtId="181" fontId="8" fillId="3" borderId="61" xfId="0" applyNumberFormat="1" applyFont="1" applyFill="1" applyBorder="1" applyAlignment="1">
      <alignment horizontal="center" vertical="center" wrapText="1"/>
    </xf>
    <xf numFmtId="181" fontId="8" fillId="3" borderId="62" xfId="0" applyNumberFormat="1" applyFont="1" applyFill="1" applyBorder="1" applyAlignment="1">
      <alignment horizontal="center" vertical="center" wrapText="1"/>
    </xf>
    <xf numFmtId="181" fontId="8" fillId="3" borderId="61" xfId="1" applyNumberFormat="1" applyFont="1" applyFill="1" applyBorder="1" applyAlignment="1" applyProtection="1">
      <alignment horizontal="center" vertical="center" wrapText="1"/>
    </xf>
    <xf numFmtId="181" fontId="8" fillId="3" borderId="62" xfId="1" applyNumberFormat="1" applyFont="1" applyFill="1" applyBorder="1" applyAlignment="1" applyProtection="1">
      <alignment horizontal="center" vertical="center" wrapText="1"/>
    </xf>
    <xf numFmtId="0" fontId="7" fillId="4" borderId="61"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62" xfId="0" applyFont="1" applyFill="1" applyBorder="1" applyAlignment="1" applyProtection="1">
      <alignment horizontal="left" vertical="center" wrapText="1"/>
      <protection locked="0"/>
    </xf>
    <xf numFmtId="0" fontId="15" fillId="2" borderId="68"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center" vertical="center" wrapText="1"/>
      <protection locked="0"/>
    </xf>
    <xf numFmtId="0" fontId="7" fillId="2" borderId="70"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wrapText="1"/>
      <protection locked="0"/>
    </xf>
    <xf numFmtId="0" fontId="7" fillId="2" borderId="71"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1" xfId="0" applyFont="1" applyFill="1" applyBorder="1" applyAlignment="1" applyProtection="1">
      <alignment horizontal="center" vertical="center" wrapText="1"/>
      <protection locked="0"/>
    </xf>
    <xf numFmtId="0" fontId="7" fillId="4" borderId="72" xfId="0" applyFont="1" applyFill="1" applyBorder="1" applyAlignment="1" applyProtection="1">
      <alignment horizontal="center" vertical="center" wrapText="1"/>
      <protection locked="0"/>
    </xf>
    <xf numFmtId="181" fontId="8" fillId="3" borderId="68" xfId="0" applyNumberFormat="1" applyFont="1" applyFill="1" applyBorder="1" applyAlignment="1">
      <alignment horizontal="center" vertical="center" wrapText="1"/>
    </xf>
    <xf numFmtId="181" fontId="8" fillId="3" borderId="72" xfId="0" applyNumberFormat="1" applyFont="1" applyFill="1" applyBorder="1" applyAlignment="1">
      <alignment horizontal="center" vertical="center" wrapText="1"/>
    </xf>
    <xf numFmtId="181" fontId="8" fillId="3" borderId="68" xfId="1" applyNumberFormat="1" applyFont="1" applyFill="1" applyBorder="1" applyAlignment="1" applyProtection="1">
      <alignment horizontal="center" vertical="center" wrapText="1"/>
    </xf>
    <xf numFmtId="181" fontId="8" fillId="3" borderId="72" xfId="1" applyNumberFormat="1" applyFont="1" applyFill="1" applyBorder="1" applyAlignment="1" applyProtection="1">
      <alignment horizontal="center" vertical="center" wrapText="1"/>
    </xf>
    <xf numFmtId="0" fontId="15" fillId="2" borderId="78" xfId="0" applyFont="1" applyFill="1" applyBorder="1" applyAlignment="1" applyProtection="1">
      <alignment horizontal="center" vertical="center" wrapText="1"/>
      <protection locked="0"/>
    </xf>
    <xf numFmtId="0" fontId="15" fillId="2" borderId="79" xfId="0" applyFont="1" applyFill="1" applyBorder="1" applyAlignment="1" applyProtection="1">
      <alignment horizontal="center" vertical="center" wrapText="1"/>
      <protection locked="0"/>
    </xf>
    <xf numFmtId="0" fontId="7" fillId="2" borderId="80"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wrapText="1"/>
      <protection locked="0"/>
    </xf>
    <xf numFmtId="0" fontId="7" fillId="2" borderId="81" xfId="0" applyFont="1" applyFill="1" applyBorder="1" applyAlignment="1" applyProtection="1">
      <alignment horizontal="center" vertical="center" wrapText="1"/>
      <protection locked="0"/>
    </xf>
    <xf numFmtId="0" fontId="7" fillId="4" borderId="80"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181" fontId="8" fillId="3" borderId="78" xfId="0" applyNumberFormat="1" applyFont="1" applyFill="1" applyBorder="1" applyAlignment="1">
      <alignment horizontal="center" vertical="center" wrapText="1"/>
    </xf>
    <xf numFmtId="181" fontId="8" fillId="3" borderId="82" xfId="0" applyNumberFormat="1" applyFont="1" applyFill="1" applyBorder="1" applyAlignment="1">
      <alignment horizontal="center" vertical="center" wrapText="1"/>
    </xf>
    <xf numFmtId="181" fontId="8" fillId="3" borderId="78" xfId="1" applyNumberFormat="1" applyFont="1" applyFill="1" applyBorder="1" applyAlignment="1" applyProtection="1">
      <alignment horizontal="center" vertical="center" wrapText="1"/>
    </xf>
    <xf numFmtId="181" fontId="8" fillId="3" borderId="82" xfId="1" applyNumberFormat="1" applyFont="1" applyFill="1" applyBorder="1" applyAlignment="1" applyProtection="1">
      <alignment horizontal="center" vertical="center" wrapText="1"/>
    </xf>
    <xf numFmtId="0" fontId="7" fillId="4" borderId="78"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6" xfId="0" applyFont="1" applyFill="1"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21" fillId="3" borderId="29" xfId="0" applyFont="1" applyFill="1" applyBorder="1" applyAlignment="1">
      <alignment horizontal="center" vertical="center"/>
    </xf>
    <xf numFmtId="0" fontId="21" fillId="3" borderId="0" xfId="0" applyFont="1" applyFill="1" applyAlignment="1">
      <alignment horizontal="center" vertical="center"/>
    </xf>
    <xf numFmtId="20" fontId="7" fillId="4" borderId="10" xfId="0" applyNumberFormat="1" applyFont="1" applyFill="1" applyBorder="1" applyAlignment="1" applyProtection="1">
      <alignment horizontal="center" vertical="center"/>
      <protection locked="0"/>
    </xf>
    <xf numFmtId="20" fontId="22" fillId="4" borderId="10" xfId="0" applyNumberFormat="1" applyFont="1" applyFill="1" applyBorder="1" applyAlignment="1" applyProtection="1">
      <alignment horizontal="center" vertical="center"/>
      <protection locked="0"/>
    </xf>
    <xf numFmtId="182" fontId="21" fillId="4" borderId="0" xfId="0" applyNumberFormat="1" applyFont="1" applyFill="1" applyAlignment="1" applyProtection="1">
      <alignment horizontal="center" vertical="center"/>
      <protection locked="0"/>
    </xf>
    <xf numFmtId="0" fontId="22" fillId="3" borderId="10"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60"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2"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6" xfId="0" applyFont="1" applyBorder="1" applyAlignment="1">
      <alignment horizontal="center" vertical="center" wrapText="1"/>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311728</xdr:colOff>
      <xdr:row>0</xdr:row>
      <xdr:rowOff>210127</xdr:rowOff>
    </xdr:from>
    <xdr:to>
      <xdr:col>6</xdr:col>
      <xdr:colOff>34637</xdr:colOff>
      <xdr:row>3</xdr:row>
      <xdr:rowOff>155863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15637" y="210127"/>
          <a:ext cx="1887682" cy="725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tabSelected="1" workbookViewId="0">
      <selection activeCell="I1" sqref="I1"/>
    </sheetView>
  </sheetViews>
  <sheetFormatPr defaultColWidth="9" defaultRowHeight="18.75"/>
  <cols>
    <col min="1" max="2" width="9" style="9"/>
    <col min="3" max="3" width="44.25" style="9" customWidth="1"/>
    <col min="4" max="16384" width="9" style="9"/>
  </cols>
  <sheetData>
    <row r="1" spans="1:10">
      <c r="A1" s="9" t="s">
        <v>57</v>
      </c>
    </row>
    <row r="2" spans="1:10" s="10" customFormat="1" ht="20.25" customHeight="1">
      <c r="A2" s="11" t="s">
        <v>137</v>
      </c>
      <c r="B2" s="11"/>
      <c r="C2" s="12"/>
    </row>
    <row r="3" spans="1:10" s="10" customFormat="1" ht="20.25" customHeight="1">
      <c r="A3" s="12"/>
      <c r="B3" s="12"/>
      <c r="C3" s="12"/>
    </row>
    <row r="4" spans="1:10" s="10" customFormat="1" ht="20.25" customHeight="1">
      <c r="A4" s="24"/>
      <c r="B4" s="12" t="s">
        <v>95</v>
      </c>
      <c r="C4" s="12"/>
      <c r="E4" s="143" t="s">
        <v>97</v>
      </c>
      <c r="F4" s="143"/>
      <c r="G4" s="143"/>
      <c r="H4" s="143"/>
      <c r="I4" s="143"/>
      <c r="J4" s="143"/>
    </row>
    <row r="5" spans="1:10" s="10" customFormat="1" ht="20.25" customHeight="1">
      <c r="A5" s="25"/>
      <c r="B5" s="12" t="s">
        <v>96</v>
      </c>
      <c r="C5" s="12"/>
      <c r="E5" s="143"/>
      <c r="F5" s="143"/>
      <c r="G5" s="143"/>
      <c r="H5" s="143"/>
      <c r="I5" s="143"/>
      <c r="J5" s="143"/>
    </row>
    <row r="6" spans="1:10" s="10" customFormat="1" ht="20.25" hidden="1" customHeight="1">
      <c r="A6" s="23" t="s">
        <v>93</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104</v>
      </c>
      <c r="B10" s="12"/>
      <c r="C10" s="12"/>
    </row>
    <row r="11" spans="1:10" s="10" customFormat="1" ht="20.25" customHeight="1">
      <c r="A11" s="12"/>
      <c r="B11" s="12"/>
      <c r="C11" s="12"/>
    </row>
    <row r="12" spans="1:10" s="10" customFormat="1" ht="20.25" customHeight="1">
      <c r="A12" s="12" t="s">
        <v>140</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141</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138</v>
      </c>
    </row>
    <row r="22" spans="1:3" s="10" customFormat="1" ht="20.25" customHeight="1">
      <c r="A22" s="12"/>
      <c r="B22" s="12"/>
      <c r="C22" s="12"/>
    </row>
    <row r="23" spans="1:3" s="10" customFormat="1" ht="20.25" customHeight="1">
      <c r="A23" s="12" t="s">
        <v>60</v>
      </c>
      <c r="B23" s="12"/>
      <c r="C23" s="12"/>
    </row>
    <row r="24" spans="1:3" s="10" customFormat="1" ht="20.25" customHeight="1">
      <c r="A24" s="12" t="s">
        <v>51</v>
      </c>
      <c r="B24" s="12"/>
      <c r="C24" s="12"/>
    </row>
    <row r="25" spans="1:3" s="10" customFormat="1" ht="20.25" customHeight="1">
      <c r="A25" s="12"/>
      <c r="B25" s="12"/>
      <c r="C25" s="12"/>
    </row>
    <row r="26" spans="1:3" s="10" customFormat="1" ht="20.25" customHeight="1">
      <c r="A26" s="12"/>
      <c r="B26" s="13" t="s">
        <v>7</v>
      </c>
      <c r="C26" s="13" t="s">
        <v>8</v>
      </c>
    </row>
    <row r="27" spans="1:3" s="10" customFormat="1" ht="20.25" customHeight="1">
      <c r="A27" s="12"/>
      <c r="B27" s="13" t="s">
        <v>3</v>
      </c>
      <c r="C27" s="14" t="s">
        <v>52</v>
      </c>
    </row>
    <row r="28" spans="1:3" s="10" customFormat="1" ht="20.25" customHeight="1">
      <c r="A28" s="12"/>
      <c r="B28" s="13" t="s">
        <v>4</v>
      </c>
      <c r="C28" s="14" t="s">
        <v>53</v>
      </c>
    </row>
    <row r="29" spans="1:3" s="10" customFormat="1" ht="20.25" customHeight="1">
      <c r="A29" s="12"/>
      <c r="B29" s="13" t="s">
        <v>5</v>
      </c>
      <c r="C29" s="14" t="s">
        <v>54</v>
      </c>
    </row>
    <row r="30" spans="1:3" s="10" customFormat="1" ht="20.25" customHeight="1">
      <c r="A30" s="12"/>
      <c r="B30" s="13" t="s">
        <v>6</v>
      </c>
      <c r="C30" s="14" t="s">
        <v>80</v>
      </c>
    </row>
    <row r="31" spans="1:3" s="10" customFormat="1" ht="20.25" customHeight="1">
      <c r="A31" s="12"/>
      <c r="B31" s="12"/>
      <c r="C31" s="12"/>
    </row>
    <row r="32" spans="1:3" s="10" customFormat="1" ht="20.25" customHeight="1">
      <c r="A32" s="12"/>
      <c r="B32" s="15" t="s">
        <v>9</v>
      </c>
      <c r="C32" s="12"/>
    </row>
    <row r="33" spans="1:55" s="10" customFormat="1" ht="20.25" customHeight="1">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E35" s="12"/>
    </row>
    <row r="36" spans="1:55" s="10" customFormat="1" ht="20.25" customHeight="1">
      <c r="A36" s="12"/>
      <c r="B36" s="12"/>
      <c r="C36" s="12"/>
      <c r="D36" s="15"/>
      <c r="E36" s="17"/>
      <c r="F36" s="17"/>
      <c r="G36" s="17"/>
      <c r="J36" s="17"/>
      <c r="K36" s="17"/>
      <c r="L36" s="17"/>
      <c r="R36" s="17"/>
      <c r="S36" s="17"/>
      <c r="T36" s="17"/>
      <c r="W36" s="17"/>
      <c r="X36" s="17"/>
      <c r="Y36" s="17"/>
    </row>
    <row r="37" spans="1:55" s="10" customFormat="1" ht="20.25" customHeight="1">
      <c r="A37" s="12" t="s">
        <v>142</v>
      </c>
      <c r="B37" s="12"/>
      <c r="C37" s="12"/>
    </row>
    <row r="38" spans="1:55" s="10" customFormat="1" ht="20.25" customHeight="1">
      <c r="A38" s="12" t="s">
        <v>56</v>
      </c>
      <c r="B38" s="12"/>
      <c r="C38" s="12"/>
    </row>
    <row r="39" spans="1:55" s="10" customFormat="1" ht="20.25" customHeight="1">
      <c r="A39" s="20" t="s">
        <v>105</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A41" s="12" t="s">
        <v>61</v>
      </c>
      <c r="B41" s="12"/>
    </row>
    <row r="42" spans="1:55" s="10" customFormat="1" ht="20.25" customHeight="1"/>
    <row r="43" spans="1:55" s="10" customFormat="1" ht="20.25" customHeight="1">
      <c r="A43" s="12" t="s">
        <v>143</v>
      </c>
      <c r="B43" s="12"/>
      <c r="C43" s="12"/>
    </row>
    <row r="44" spans="1:55" s="10" customFormat="1" ht="20.25" customHeight="1">
      <c r="A44" s="12" t="s">
        <v>106</v>
      </c>
      <c r="B44" s="12"/>
      <c r="C44" s="12"/>
    </row>
    <row r="45" spans="1:55" s="10" customFormat="1" ht="20.25" customHeight="1"/>
    <row r="46" spans="1:55" s="10" customFormat="1" ht="20.25" customHeight="1">
      <c r="A46" s="12" t="s">
        <v>63</v>
      </c>
      <c r="B46" s="12"/>
      <c r="C46" s="12"/>
    </row>
    <row r="47" spans="1:55" s="10" customFormat="1" ht="20.25" customHeight="1">
      <c r="A47" s="12" t="s">
        <v>107</v>
      </c>
      <c r="B47" s="12"/>
      <c r="C47" s="12"/>
    </row>
    <row r="48" spans="1:55" s="10" customFormat="1" ht="20.25" customHeight="1">
      <c r="A48" s="12"/>
      <c r="B48" s="12"/>
      <c r="C48" s="12"/>
    </row>
    <row r="49" spans="1:55" s="10" customFormat="1" ht="20.25" customHeight="1">
      <c r="A49" s="12" t="s">
        <v>64</v>
      </c>
      <c r="B49" s="12"/>
      <c r="C49" s="12"/>
    </row>
    <row r="50" spans="1:55" s="10" customFormat="1" ht="20.25" customHeight="1">
      <c r="A50" s="12"/>
      <c r="B50" s="12"/>
      <c r="C50" s="12"/>
    </row>
    <row r="51" spans="1:55" s="10" customFormat="1" ht="20.25" customHeight="1">
      <c r="A51" s="10" t="s">
        <v>108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115</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c r="A55" s="10" t="s">
        <v>139</v>
      </c>
      <c r="C55" s="22"/>
      <c r="D55" s="15"/>
      <c r="E55" s="15"/>
    </row>
    <row r="56" spans="1:55" s="10" customFormat="1" ht="20.25" customHeight="1">
      <c r="A56" s="63" t="s">
        <v>111</v>
      </c>
      <c r="B56" s="22"/>
      <c r="C56" s="22"/>
      <c r="D56" s="12"/>
      <c r="E56" s="12"/>
    </row>
    <row r="57" spans="1:55" s="10" customFormat="1" ht="20.25" customHeight="1">
      <c r="A57" s="62" t="s">
        <v>112</v>
      </c>
      <c r="B57" s="22"/>
      <c r="C57" s="22"/>
      <c r="D57" s="12"/>
      <c r="E57" s="12"/>
    </row>
    <row r="58" spans="1:55" s="10" customFormat="1" ht="20.25" customHeight="1">
      <c r="A58" s="63" t="s">
        <v>113</v>
      </c>
      <c r="B58" s="22"/>
      <c r="C58" s="22"/>
      <c r="D58" s="12"/>
      <c r="E58" s="12"/>
    </row>
    <row r="59" spans="1:55" s="10" customFormat="1" ht="20.25" customHeight="1">
      <c r="A59" s="62" t="s">
        <v>114</v>
      </c>
      <c r="B59" s="22"/>
      <c r="C59" s="22"/>
      <c r="D59" s="12"/>
      <c r="E59" s="12"/>
    </row>
    <row r="60" spans="1:55" s="10" customFormat="1" ht="20.25" customHeight="1">
      <c r="A60" s="63" t="s">
        <v>147</v>
      </c>
      <c r="B60" s="22"/>
      <c r="C60" s="22"/>
      <c r="D60" s="12"/>
      <c r="E60" s="12"/>
    </row>
    <row r="61" spans="1:55" s="10" customFormat="1" ht="20.25" customHeight="1">
      <c r="A61" s="63" t="s">
        <v>148</v>
      </c>
      <c r="B61" s="22"/>
      <c r="C61" s="22"/>
      <c r="D61" s="12"/>
      <c r="E61" s="12"/>
    </row>
    <row r="62" spans="1:55" s="10" customFormat="1" ht="20.25" customHeight="1">
      <c r="A62" s="63" t="s">
        <v>149</v>
      </c>
      <c r="B62" s="22"/>
      <c r="C62" s="22"/>
      <c r="D62" s="12"/>
      <c r="E62" s="12"/>
    </row>
    <row r="63" spans="1:55" s="10" customFormat="1" ht="20.25" customHeight="1">
      <c r="A63" s="22"/>
      <c r="B63" s="22"/>
      <c r="C63" s="22"/>
      <c r="D63" s="12"/>
      <c r="E63" s="12"/>
    </row>
    <row r="64" spans="1:55" s="10" customFormat="1" ht="20.25" customHeight="1">
      <c r="A64" s="22"/>
      <c r="B64" s="22"/>
      <c r="C64" s="22"/>
      <c r="D64" s="12"/>
      <c r="E64" s="12"/>
    </row>
    <row r="65" spans="1:5" s="10" customFormat="1" ht="20.25" customHeight="1">
      <c r="A65" s="22"/>
      <c r="B65" s="22"/>
      <c r="C65" s="22"/>
      <c r="D65" s="12"/>
      <c r="E65" s="12"/>
    </row>
    <row r="66" spans="1:5" s="10" customFormat="1" ht="20.25" customHeight="1">
      <c r="A66" s="22"/>
      <c r="B66" s="22"/>
      <c r="C66" s="22"/>
      <c r="D66" s="12"/>
      <c r="E66" s="12"/>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48"/>
  <sheetViews>
    <sheetView showGridLines="0" view="pageBreakPreview" zoomScale="55" zoomScaleNormal="55" zoomScaleSheetLayoutView="55" workbookViewId="0">
      <selection activeCell="U2" sqref="U2:V2"/>
    </sheetView>
  </sheetViews>
  <sheetFormatPr defaultColWidth="4.5" defaultRowHeight="20.25" customHeight="1"/>
  <cols>
    <col min="1" max="1" width="1.375" style="29" customWidth="1"/>
    <col min="2" max="2" width="5.625" style="29" customWidth="1"/>
    <col min="3" max="4" width="8.625" style="29" customWidth="1"/>
    <col min="5" max="6" width="3.625" style="29" customWidth="1"/>
    <col min="7" max="7" width="5.75" style="29" customWidth="1"/>
    <col min="8" max="11" width="4.625" style="29" customWidth="1"/>
    <col min="12" max="56" width="5.625" style="29" customWidth="1"/>
    <col min="57" max="16384" width="4.5" style="29"/>
  </cols>
  <sheetData>
    <row r="1" spans="1:57" s="28" customFormat="1" ht="20.25" customHeight="1">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76" t="s">
        <v>127</v>
      </c>
      <c r="AN1" s="276"/>
      <c r="AO1" s="276"/>
      <c r="AP1" s="276"/>
      <c r="AQ1" s="276"/>
      <c r="AR1" s="276"/>
      <c r="AS1" s="276"/>
      <c r="AT1" s="276"/>
      <c r="AU1" s="276"/>
      <c r="AV1" s="276"/>
      <c r="AW1" s="276"/>
      <c r="AX1" s="276"/>
      <c r="AY1" s="276"/>
      <c r="AZ1" s="276"/>
      <c r="BA1" s="276"/>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77">
        <v>3</v>
      </c>
      <c r="V2" s="277"/>
      <c r="W2" s="4" t="s">
        <v>16</v>
      </c>
      <c r="X2" s="278">
        <f>IF(U2=0,"",YEAR(DATE(2018+U2,1,1)))</f>
        <v>2021</v>
      </c>
      <c r="Y2" s="278"/>
      <c r="Z2" s="3" t="s">
        <v>20</v>
      </c>
      <c r="AA2" s="3" t="s">
        <v>21</v>
      </c>
      <c r="AB2" s="277">
        <v>4</v>
      </c>
      <c r="AC2" s="277"/>
      <c r="AD2" s="3" t="s">
        <v>22</v>
      </c>
      <c r="AE2" s="3"/>
      <c r="AF2" s="3"/>
      <c r="AG2" s="3"/>
      <c r="AH2" s="3"/>
      <c r="AI2" s="3"/>
      <c r="AJ2" s="32"/>
      <c r="AK2" s="4" t="s">
        <v>17</v>
      </c>
      <c r="AL2" s="4" t="s">
        <v>16</v>
      </c>
      <c r="AM2" s="277" t="s">
        <v>122</v>
      </c>
      <c r="AN2" s="277"/>
      <c r="AO2" s="277"/>
      <c r="AP2" s="277"/>
      <c r="AQ2" s="277"/>
      <c r="AR2" s="277"/>
      <c r="AS2" s="277"/>
      <c r="AT2" s="277"/>
      <c r="AU2" s="277"/>
      <c r="AV2" s="277"/>
      <c r="AW2" s="277"/>
      <c r="AX2" s="277"/>
      <c r="AY2" s="277"/>
      <c r="AZ2" s="277"/>
      <c r="BA2" s="277"/>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279" t="s">
        <v>109</v>
      </c>
      <c r="BA3" s="279"/>
      <c r="BB3" s="279"/>
      <c r="BC3" s="279"/>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102</v>
      </c>
      <c r="AZ4" s="279" t="s">
        <v>103</v>
      </c>
      <c r="BA4" s="279"/>
      <c r="BB4" s="279"/>
      <c r="BC4" s="279"/>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270">
        <v>40</v>
      </c>
      <c r="AW5" s="271"/>
      <c r="AX5" s="47" t="s">
        <v>23</v>
      </c>
      <c r="AY5" s="8"/>
      <c r="AZ5" s="272">
        <v>160</v>
      </c>
      <c r="BA5" s="273"/>
      <c r="BB5" s="47" t="s">
        <v>94</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274">
        <f>DAY(EOMONTH(DATE(X2,AB2,1),0))</f>
        <v>30</v>
      </c>
      <c r="BA6" s="275"/>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257" t="s">
        <v>26</v>
      </c>
      <c r="C8" s="259" t="s">
        <v>65</v>
      </c>
      <c r="D8" s="260"/>
      <c r="E8" s="264" t="s">
        <v>66</v>
      </c>
      <c r="F8" s="260"/>
      <c r="G8" s="264" t="s">
        <v>67</v>
      </c>
      <c r="H8" s="259"/>
      <c r="I8" s="259"/>
      <c r="J8" s="259"/>
      <c r="K8" s="260"/>
      <c r="L8" s="264" t="s">
        <v>68</v>
      </c>
      <c r="M8" s="259"/>
      <c r="N8" s="259"/>
      <c r="O8" s="266"/>
      <c r="P8" s="268" t="s">
        <v>144</v>
      </c>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46" t="str">
        <f>IF(AZ3="４週","(9)1～4週目の勤務時間数合計","(9)1か月の勤務時間数合計")</f>
        <v>(9)1～4週目の勤務時間数合計</v>
      </c>
      <c r="AV8" s="247"/>
      <c r="AW8" s="246" t="s">
        <v>69</v>
      </c>
      <c r="AX8" s="247"/>
      <c r="AY8" s="252" t="s">
        <v>116</v>
      </c>
      <c r="AZ8" s="252"/>
      <c r="BA8" s="252"/>
      <c r="BB8" s="252"/>
      <c r="BC8" s="252"/>
      <c r="BD8" s="252"/>
    </row>
    <row r="9" spans="1:57" ht="20.25" customHeight="1" thickBot="1">
      <c r="A9" s="1"/>
      <c r="B9" s="258"/>
      <c r="C9" s="261"/>
      <c r="D9" s="262"/>
      <c r="E9" s="265"/>
      <c r="F9" s="262"/>
      <c r="G9" s="265"/>
      <c r="H9" s="261"/>
      <c r="I9" s="261"/>
      <c r="J9" s="261"/>
      <c r="K9" s="262"/>
      <c r="L9" s="265"/>
      <c r="M9" s="261"/>
      <c r="N9" s="261"/>
      <c r="O9" s="267"/>
      <c r="P9" s="254" t="s">
        <v>10</v>
      </c>
      <c r="Q9" s="255"/>
      <c r="R9" s="255"/>
      <c r="S9" s="255"/>
      <c r="T9" s="255"/>
      <c r="U9" s="255"/>
      <c r="V9" s="256"/>
      <c r="W9" s="254" t="s">
        <v>11</v>
      </c>
      <c r="X9" s="255"/>
      <c r="Y9" s="255"/>
      <c r="Z9" s="255"/>
      <c r="AA9" s="255"/>
      <c r="AB9" s="255"/>
      <c r="AC9" s="256"/>
      <c r="AD9" s="254" t="s">
        <v>12</v>
      </c>
      <c r="AE9" s="255"/>
      <c r="AF9" s="255"/>
      <c r="AG9" s="255"/>
      <c r="AH9" s="255"/>
      <c r="AI9" s="255"/>
      <c r="AJ9" s="256"/>
      <c r="AK9" s="254" t="s">
        <v>13</v>
      </c>
      <c r="AL9" s="255"/>
      <c r="AM9" s="255"/>
      <c r="AN9" s="255"/>
      <c r="AO9" s="255"/>
      <c r="AP9" s="255"/>
      <c r="AQ9" s="256"/>
      <c r="AR9" s="254" t="s">
        <v>14</v>
      </c>
      <c r="AS9" s="255"/>
      <c r="AT9" s="256"/>
      <c r="AU9" s="248"/>
      <c r="AV9" s="249"/>
      <c r="AW9" s="248"/>
      <c r="AX9" s="249"/>
      <c r="AY9" s="252"/>
      <c r="AZ9" s="252"/>
      <c r="BA9" s="252"/>
      <c r="BB9" s="252"/>
      <c r="BC9" s="252"/>
      <c r="BD9" s="252"/>
    </row>
    <row r="10" spans="1:57" ht="20.25" customHeight="1" thickBot="1">
      <c r="A10" s="1"/>
      <c r="B10" s="258"/>
      <c r="C10" s="261"/>
      <c r="D10" s="262"/>
      <c r="E10" s="265"/>
      <c r="F10" s="262"/>
      <c r="G10" s="265"/>
      <c r="H10" s="261"/>
      <c r="I10" s="261"/>
      <c r="J10" s="261"/>
      <c r="K10" s="262"/>
      <c r="L10" s="265"/>
      <c r="M10" s="261"/>
      <c r="N10" s="261"/>
      <c r="O10" s="267"/>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248"/>
      <c r="AV10" s="249"/>
      <c r="AW10" s="248"/>
      <c r="AX10" s="249"/>
      <c r="AY10" s="252"/>
      <c r="AZ10" s="252"/>
      <c r="BA10" s="252"/>
      <c r="BB10" s="252"/>
      <c r="BC10" s="252"/>
      <c r="BD10" s="252"/>
    </row>
    <row r="11" spans="1:57" ht="20.25" hidden="1" customHeight="1" thickBot="1">
      <c r="A11" s="1"/>
      <c r="B11" s="258"/>
      <c r="C11" s="261"/>
      <c r="D11" s="262"/>
      <c r="E11" s="265"/>
      <c r="F11" s="262"/>
      <c r="G11" s="265"/>
      <c r="H11" s="261"/>
      <c r="I11" s="261"/>
      <c r="J11" s="261"/>
      <c r="K11" s="262"/>
      <c r="L11" s="265"/>
      <c r="M11" s="261"/>
      <c r="N11" s="261"/>
      <c r="O11" s="267"/>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69">
        <f>IF(AT10=31,WEEKDAY(DATE($X$2,$AB$2,31)),0)</f>
        <v>0</v>
      </c>
      <c r="AU11" s="250"/>
      <c r="AV11" s="251"/>
      <c r="AW11" s="250"/>
      <c r="AX11" s="251"/>
      <c r="AY11" s="253"/>
      <c r="AZ11" s="253"/>
      <c r="BA11" s="253"/>
      <c r="BB11" s="253"/>
      <c r="BC11" s="253"/>
      <c r="BD11" s="253"/>
    </row>
    <row r="12" spans="1:57" ht="20.25" customHeight="1" thickBot="1">
      <c r="A12" s="1"/>
      <c r="B12" s="258"/>
      <c r="C12" s="263"/>
      <c r="D12" s="262"/>
      <c r="E12" s="265"/>
      <c r="F12" s="262"/>
      <c r="G12" s="265"/>
      <c r="H12" s="263"/>
      <c r="I12" s="263"/>
      <c r="J12" s="263"/>
      <c r="K12" s="262"/>
      <c r="L12" s="265"/>
      <c r="M12" s="263"/>
      <c r="N12" s="263"/>
      <c r="O12" s="267"/>
      <c r="P12" s="132" t="str">
        <f>IF(P11=1,"日",IF(P11=2,"月",IF(P11=3,"火",IF(P11=4,"水",IF(P11=5,"木",IF(P11=6,"金","土"))))))</f>
        <v>木</v>
      </c>
      <c r="Q12" s="133" t="str">
        <f t="shared" ref="Q12:AQ12" si="0">IF(Q11=1,"日",IF(Q11=2,"月",IF(Q11=3,"火",IF(Q11=4,"水",IF(Q11=5,"木",IF(Q11=6,"金","土"))))))</f>
        <v>金</v>
      </c>
      <c r="R12" s="133" t="str">
        <f t="shared" si="0"/>
        <v>土</v>
      </c>
      <c r="S12" s="133" t="str">
        <f t="shared" si="0"/>
        <v>日</v>
      </c>
      <c r="T12" s="133" t="str">
        <f t="shared" si="0"/>
        <v>月</v>
      </c>
      <c r="U12" s="133" t="str">
        <f t="shared" si="0"/>
        <v>火</v>
      </c>
      <c r="V12" s="134" t="str">
        <f t="shared" si="0"/>
        <v>水</v>
      </c>
      <c r="W12" s="132" t="str">
        <f t="shared" si="0"/>
        <v>木</v>
      </c>
      <c r="X12" s="133" t="str">
        <f t="shared" si="0"/>
        <v>金</v>
      </c>
      <c r="Y12" s="133" t="str">
        <f t="shared" si="0"/>
        <v>土</v>
      </c>
      <c r="Z12" s="133" t="str">
        <f t="shared" si="0"/>
        <v>日</v>
      </c>
      <c r="AA12" s="133" t="str">
        <f t="shared" si="0"/>
        <v>月</v>
      </c>
      <c r="AB12" s="133" t="str">
        <f t="shared" si="0"/>
        <v>火</v>
      </c>
      <c r="AC12" s="134" t="str">
        <f t="shared" si="0"/>
        <v>水</v>
      </c>
      <c r="AD12" s="132" t="str">
        <f t="shared" si="0"/>
        <v>木</v>
      </c>
      <c r="AE12" s="133" t="str">
        <f t="shared" si="0"/>
        <v>金</v>
      </c>
      <c r="AF12" s="133" t="str">
        <f t="shared" si="0"/>
        <v>土</v>
      </c>
      <c r="AG12" s="133" t="str">
        <f t="shared" si="0"/>
        <v>日</v>
      </c>
      <c r="AH12" s="133" t="str">
        <f t="shared" si="0"/>
        <v>月</v>
      </c>
      <c r="AI12" s="133" t="str">
        <f t="shared" si="0"/>
        <v>火</v>
      </c>
      <c r="AJ12" s="134" t="str">
        <f t="shared" si="0"/>
        <v>水</v>
      </c>
      <c r="AK12" s="132" t="str">
        <f t="shared" si="0"/>
        <v>木</v>
      </c>
      <c r="AL12" s="133" t="str">
        <f t="shared" si="0"/>
        <v>金</v>
      </c>
      <c r="AM12" s="133" t="str">
        <f t="shared" si="0"/>
        <v>土</v>
      </c>
      <c r="AN12" s="133" t="str">
        <f t="shared" si="0"/>
        <v>日</v>
      </c>
      <c r="AO12" s="133" t="str">
        <f t="shared" si="0"/>
        <v>月</v>
      </c>
      <c r="AP12" s="133" t="str">
        <f t="shared" si="0"/>
        <v>火</v>
      </c>
      <c r="AQ12" s="134" t="str">
        <f t="shared" si="0"/>
        <v>水</v>
      </c>
      <c r="AR12" s="133" t="str">
        <f>IF(AR11=1,"日",IF(AR11=2,"月",IF(AR11=3,"火",IF(AR11=4,"水",IF(AR11=5,"木",IF(AR11=6,"金",IF(AR11=0,"","土")))))))</f>
        <v/>
      </c>
      <c r="AS12" s="133" t="str">
        <f>IF(AS11=1,"日",IF(AS11=2,"月",IF(AS11=3,"火",IF(AS11=4,"水",IF(AS11=5,"木",IF(AS11=6,"金",IF(AS11=0,"","土")))))))</f>
        <v/>
      </c>
      <c r="AT12" s="133" t="str">
        <f>IF(AT11=1,"日",IF(AT11=2,"月",IF(AT11=3,"火",IF(AT11=4,"水",IF(AT11=5,"木",IF(AT11=6,"金",IF(AT11=0,"","土")))))))</f>
        <v/>
      </c>
      <c r="AU12" s="250"/>
      <c r="AV12" s="251"/>
      <c r="AW12" s="250"/>
      <c r="AX12" s="251"/>
      <c r="AY12" s="253"/>
      <c r="AZ12" s="253"/>
      <c r="BA12" s="253"/>
      <c r="BB12" s="253"/>
      <c r="BC12" s="253"/>
      <c r="BD12" s="253"/>
    </row>
    <row r="13" spans="1:57" ht="39.950000000000003" customHeight="1" thickTop="1">
      <c r="A13" s="1"/>
      <c r="B13" s="135">
        <f>ROW()-12</f>
        <v>1</v>
      </c>
      <c r="C13" s="219" t="s">
        <v>2</v>
      </c>
      <c r="D13" s="220"/>
      <c r="E13" s="221" t="s">
        <v>160</v>
      </c>
      <c r="F13" s="222"/>
      <c r="G13" s="221" t="s">
        <v>78</v>
      </c>
      <c r="H13" s="223"/>
      <c r="I13" s="223"/>
      <c r="J13" s="223"/>
      <c r="K13" s="222"/>
      <c r="L13" s="224" t="s">
        <v>79</v>
      </c>
      <c r="M13" s="225"/>
      <c r="N13" s="225"/>
      <c r="O13" s="226"/>
      <c r="P13" s="136">
        <v>8</v>
      </c>
      <c r="Q13" s="137">
        <v>8</v>
      </c>
      <c r="R13" s="137"/>
      <c r="S13" s="137"/>
      <c r="T13" s="137">
        <v>8</v>
      </c>
      <c r="U13" s="137">
        <v>8</v>
      </c>
      <c r="V13" s="138">
        <v>8</v>
      </c>
      <c r="W13" s="136">
        <v>8</v>
      </c>
      <c r="X13" s="137">
        <v>8</v>
      </c>
      <c r="Y13" s="137"/>
      <c r="Z13" s="137"/>
      <c r="AA13" s="137">
        <v>8</v>
      </c>
      <c r="AB13" s="137">
        <v>8</v>
      </c>
      <c r="AC13" s="138">
        <v>8</v>
      </c>
      <c r="AD13" s="136">
        <v>8</v>
      </c>
      <c r="AE13" s="137">
        <v>8</v>
      </c>
      <c r="AF13" s="137"/>
      <c r="AG13" s="137"/>
      <c r="AH13" s="137">
        <v>8</v>
      </c>
      <c r="AI13" s="137">
        <v>8</v>
      </c>
      <c r="AJ13" s="138">
        <v>8</v>
      </c>
      <c r="AK13" s="136">
        <v>8</v>
      </c>
      <c r="AL13" s="137">
        <v>8</v>
      </c>
      <c r="AM13" s="137"/>
      <c r="AN13" s="137"/>
      <c r="AO13" s="137">
        <v>8</v>
      </c>
      <c r="AP13" s="137">
        <v>8</v>
      </c>
      <c r="AQ13" s="138">
        <v>8</v>
      </c>
      <c r="AR13" s="136"/>
      <c r="AS13" s="137"/>
      <c r="AT13" s="138"/>
      <c r="AU13" s="227">
        <f>IF($AZ$3="４週",SUM(P13:AQ13),IF($AZ$3="暦月",SUM(P13:AT13),""))</f>
        <v>160</v>
      </c>
      <c r="AV13" s="228"/>
      <c r="AW13" s="229">
        <f t="shared" ref="AW13:AW22" si="1">IF($AZ$3="４週",AU13/4,IF($AZ$3="暦月",AU13/($AZ$6/7),""))</f>
        <v>40</v>
      </c>
      <c r="AX13" s="230"/>
      <c r="AY13" s="201" t="s">
        <v>163</v>
      </c>
      <c r="AZ13" s="202"/>
      <c r="BA13" s="202"/>
      <c r="BB13" s="202"/>
      <c r="BC13" s="202"/>
      <c r="BD13" s="203"/>
    </row>
    <row r="14" spans="1:57" ht="39.950000000000003" customHeight="1" thickBot="1">
      <c r="A14" s="1"/>
      <c r="B14" s="139">
        <f t="shared" ref="B14:B22" si="2">ROW()-12</f>
        <v>2</v>
      </c>
      <c r="C14" s="231" t="s">
        <v>129</v>
      </c>
      <c r="D14" s="232"/>
      <c r="E14" s="233" t="s">
        <v>160</v>
      </c>
      <c r="F14" s="234"/>
      <c r="G14" s="233" t="s">
        <v>130</v>
      </c>
      <c r="H14" s="235"/>
      <c r="I14" s="235"/>
      <c r="J14" s="235"/>
      <c r="K14" s="234"/>
      <c r="L14" s="236" t="s">
        <v>161</v>
      </c>
      <c r="M14" s="237"/>
      <c r="N14" s="237"/>
      <c r="O14" s="238"/>
      <c r="P14" s="140">
        <v>8</v>
      </c>
      <c r="Q14" s="141">
        <v>8</v>
      </c>
      <c r="R14" s="141"/>
      <c r="S14" s="141"/>
      <c r="T14" s="141">
        <v>8</v>
      </c>
      <c r="U14" s="141">
        <v>8</v>
      </c>
      <c r="V14" s="142">
        <v>8</v>
      </c>
      <c r="W14" s="140">
        <v>8</v>
      </c>
      <c r="X14" s="141">
        <v>8</v>
      </c>
      <c r="Y14" s="141"/>
      <c r="Z14" s="141"/>
      <c r="AA14" s="141">
        <v>8</v>
      </c>
      <c r="AB14" s="141">
        <v>8</v>
      </c>
      <c r="AC14" s="142">
        <v>8</v>
      </c>
      <c r="AD14" s="140">
        <v>8</v>
      </c>
      <c r="AE14" s="141">
        <v>8</v>
      </c>
      <c r="AF14" s="141"/>
      <c r="AG14" s="141"/>
      <c r="AH14" s="141">
        <v>8</v>
      </c>
      <c r="AI14" s="141">
        <v>8</v>
      </c>
      <c r="AJ14" s="142">
        <v>8</v>
      </c>
      <c r="AK14" s="140">
        <v>8</v>
      </c>
      <c r="AL14" s="141">
        <v>8</v>
      </c>
      <c r="AM14" s="141"/>
      <c r="AN14" s="141"/>
      <c r="AO14" s="141">
        <v>8</v>
      </c>
      <c r="AP14" s="141">
        <v>8</v>
      </c>
      <c r="AQ14" s="142">
        <v>8</v>
      </c>
      <c r="AR14" s="140"/>
      <c r="AS14" s="141"/>
      <c r="AT14" s="142"/>
      <c r="AU14" s="239">
        <f>IF($AZ$3="４週",SUM(P14:AQ14),IF($AZ$3="暦月",SUM(P14:AT14),""))</f>
        <v>160</v>
      </c>
      <c r="AV14" s="240"/>
      <c r="AW14" s="241">
        <f t="shared" ref="AW14" si="3">IF($AZ$3="４週",AU14/4,IF($AZ$3="暦月",AU14/($AZ$6/7),""))</f>
        <v>40</v>
      </c>
      <c r="AX14" s="242"/>
      <c r="AY14" s="243" t="s">
        <v>162</v>
      </c>
      <c r="AZ14" s="244"/>
      <c r="BA14" s="244"/>
      <c r="BB14" s="244"/>
      <c r="BC14" s="244"/>
      <c r="BD14" s="245"/>
    </row>
    <row r="15" spans="1:57" ht="39.950000000000003" customHeight="1" thickTop="1">
      <c r="A15" s="1"/>
      <c r="B15" s="87">
        <f t="shared" si="2"/>
        <v>3</v>
      </c>
      <c r="C15" s="204" t="s">
        <v>129</v>
      </c>
      <c r="D15" s="205"/>
      <c r="E15" s="206" t="s">
        <v>77</v>
      </c>
      <c r="F15" s="207"/>
      <c r="G15" s="206" t="s">
        <v>130</v>
      </c>
      <c r="H15" s="208"/>
      <c r="I15" s="208"/>
      <c r="J15" s="208"/>
      <c r="K15" s="207"/>
      <c r="L15" s="209" t="s">
        <v>110</v>
      </c>
      <c r="M15" s="210"/>
      <c r="N15" s="210"/>
      <c r="O15" s="211"/>
      <c r="P15" s="129">
        <v>8</v>
      </c>
      <c r="Q15" s="130">
        <v>8</v>
      </c>
      <c r="R15" s="130"/>
      <c r="S15" s="130"/>
      <c r="T15" s="130">
        <v>8</v>
      </c>
      <c r="U15" s="130">
        <v>8</v>
      </c>
      <c r="V15" s="131">
        <v>8</v>
      </c>
      <c r="W15" s="129">
        <v>8</v>
      </c>
      <c r="X15" s="130">
        <v>8</v>
      </c>
      <c r="Y15" s="130"/>
      <c r="Z15" s="130"/>
      <c r="AA15" s="130">
        <v>8</v>
      </c>
      <c r="AB15" s="130">
        <v>8</v>
      </c>
      <c r="AC15" s="131">
        <v>8</v>
      </c>
      <c r="AD15" s="129">
        <v>8</v>
      </c>
      <c r="AE15" s="130">
        <v>8</v>
      </c>
      <c r="AF15" s="130"/>
      <c r="AG15" s="130"/>
      <c r="AH15" s="130">
        <v>8</v>
      </c>
      <c r="AI15" s="130">
        <v>8</v>
      </c>
      <c r="AJ15" s="131">
        <v>8</v>
      </c>
      <c r="AK15" s="129">
        <v>8</v>
      </c>
      <c r="AL15" s="130">
        <v>8</v>
      </c>
      <c r="AM15" s="130"/>
      <c r="AN15" s="130"/>
      <c r="AO15" s="130">
        <v>8</v>
      </c>
      <c r="AP15" s="130">
        <v>8</v>
      </c>
      <c r="AQ15" s="131">
        <v>8</v>
      </c>
      <c r="AR15" s="129"/>
      <c r="AS15" s="130"/>
      <c r="AT15" s="131"/>
      <c r="AU15" s="212">
        <f>IF($AZ$3="４週",SUM(P15:AQ15),IF($AZ$3="暦月",SUM(P15:AT15),""))</f>
        <v>160</v>
      </c>
      <c r="AV15" s="213"/>
      <c r="AW15" s="214">
        <f t="shared" si="1"/>
        <v>40</v>
      </c>
      <c r="AX15" s="215"/>
      <c r="AY15" s="216" t="s">
        <v>164</v>
      </c>
      <c r="AZ15" s="217"/>
      <c r="BA15" s="217"/>
      <c r="BB15" s="217"/>
      <c r="BC15" s="217"/>
      <c r="BD15" s="218"/>
    </row>
    <row r="16" spans="1:57" ht="39.950000000000003" customHeight="1">
      <c r="A16" s="1"/>
      <c r="B16" s="65">
        <f t="shared" si="2"/>
        <v>4</v>
      </c>
      <c r="C16" s="189" t="s">
        <v>129</v>
      </c>
      <c r="D16" s="190"/>
      <c r="E16" s="191" t="s">
        <v>77</v>
      </c>
      <c r="F16" s="192"/>
      <c r="G16" s="191" t="s">
        <v>119</v>
      </c>
      <c r="H16" s="193"/>
      <c r="I16" s="193"/>
      <c r="J16" s="193"/>
      <c r="K16" s="192"/>
      <c r="L16" s="194" t="s">
        <v>89</v>
      </c>
      <c r="M16" s="195"/>
      <c r="N16" s="195"/>
      <c r="O16" s="196"/>
      <c r="P16" s="108">
        <v>8</v>
      </c>
      <c r="Q16" s="109">
        <v>8</v>
      </c>
      <c r="R16" s="109"/>
      <c r="S16" s="109"/>
      <c r="T16" s="109">
        <v>8</v>
      </c>
      <c r="U16" s="109">
        <v>8</v>
      </c>
      <c r="V16" s="110">
        <v>8</v>
      </c>
      <c r="W16" s="108">
        <v>8</v>
      </c>
      <c r="X16" s="109">
        <v>8</v>
      </c>
      <c r="Y16" s="109"/>
      <c r="Z16" s="109"/>
      <c r="AA16" s="109">
        <v>8</v>
      </c>
      <c r="AB16" s="109">
        <v>8</v>
      </c>
      <c r="AC16" s="110">
        <v>8</v>
      </c>
      <c r="AD16" s="108">
        <v>8</v>
      </c>
      <c r="AE16" s="109">
        <v>8</v>
      </c>
      <c r="AF16" s="109"/>
      <c r="AG16" s="109"/>
      <c r="AH16" s="109">
        <v>8</v>
      </c>
      <c r="AI16" s="109">
        <v>8</v>
      </c>
      <c r="AJ16" s="110">
        <v>8</v>
      </c>
      <c r="AK16" s="108">
        <v>8</v>
      </c>
      <c r="AL16" s="109">
        <v>8</v>
      </c>
      <c r="AM16" s="109"/>
      <c r="AN16" s="109"/>
      <c r="AO16" s="109">
        <v>8</v>
      </c>
      <c r="AP16" s="109">
        <v>8</v>
      </c>
      <c r="AQ16" s="110">
        <v>8</v>
      </c>
      <c r="AR16" s="108"/>
      <c r="AS16" s="109"/>
      <c r="AT16" s="110"/>
      <c r="AU16" s="197">
        <f>IF($AZ$3="４週",SUM(P16:AQ16),IF($AZ$3="暦月",SUM(P16:AT16),""))</f>
        <v>160</v>
      </c>
      <c r="AV16" s="198"/>
      <c r="AW16" s="199">
        <f t="shared" si="1"/>
        <v>40</v>
      </c>
      <c r="AX16" s="200"/>
      <c r="AY16" s="171" t="s">
        <v>164</v>
      </c>
      <c r="AZ16" s="172"/>
      <c r="BA16" s="172"/>
      <c r="BB16" s="172"/>
      <c r="BC16" s="172"/>
      <c r="BD16" s="173"/>
    </row>
    <row r="17" spans="1:56" ht="39.950000000000003" customHeight="1">
      <c r="A17" s="1"/>
      <c r="B17" s="65">
        <f t="shared" si="2"/>
        <v>5</v>
      </c>
      <c r="C17" s="189" t="s">
        <v>129</v>
      </c>
      <c r="D17" s="190"/>
      <c r="E17" s="191" t="s">
        <v>135</v>
      </c>
      <c r="F17" s="192"/>
      <c r="G17" s="191" t="s">
        <v>32</v>
      </c>
      <c r="H17" s="193"/>
      <c r="I17" s="193"/>
      <c r="J17" s="193"/>
      <c r="K17" s="192"/>
      <c r="L17" s="194" t="s">
        <v>90</v>
      </c>
      <c r="M17" s="195"/>
      <c r="N17" s="195"/>
      <c r="O17" s="196"/>
      <c r="P17" s="108">
        <v>4</v>
      </c>
      <c r="Q17" s="109">
        <v>4</v>
      </c>
      <c r="R17" s="109"/>
      <c r="S17" s="109"/>
      <c r="T17" s="109">
        <v>4</v>
      </c>
      <c r="U17" s="109">
        <v>4</v>
      </c>
      <c r="V17" s="110">
        <v>4</v>
      </c>
      <c r="W17" s="108">
        <v>4</v>
      </c>
      <c r="X17" s="109">
        <v>4</v>
      </c>
      <c r="Y17" s="109"/>
      <c r="Z17" s="109"/>
      <c r="AA17" s="109">
        <v>4</v>
      </c>
      <c r="AB17" s="109">
        <v>4</v>
      </c>
      <c r="AC17" s="110">
        <v>4</v>
      </c>
      <c r="AD17" s="108">
        <v>4</v>
      </c>
      <c r="AE17" s="109">
        <v>4</v>
      </c>
      <c r="AF17" s="109"/>
      <c r="AG17" s="109"/>
      <c r="AH17" s="109">
        <v>4</v>
      </c>
      <c r="AI17" s="109">
        <v>4</v>
      </c>
      <c r="AJ17" s="110">
        <v>4</v>
      </c>
      <c r="AK17" s="108">
        <v>4</v>
      </c>
      <c r="AL17" s="109">
        <v>4</v>
      </c>
      <c r="AM17" s="109"/>
      <c r="AN17" s="109"/>
      <c r="AO17" s="109">
        <v>4</v>
      </c>
      <c r="AP17" s="109">
        <v>4</v>
      </c>
      <c r="AQ17" s="110">
        <v>4</v>
      </c>
      <c r="AR17" s="108"/>
      <c r="AS17" s="109"/>
      <c r="AT17" s="110"/>
      <c r="AU17" s="197">
        <f>IF($AZ$3="４週",SUM(P17:AQ17),IF($AZ$3="暦月",SUM(P17:AT17),""))</f>
        <v>80</v>
      </c>
      <c r="AV17" s="198"/>
      <c r="AW17" s="199">
        <f t="shared" si="1"/>
        <v>20</v>
      </c>
      <c r="AX17" s="200"/>
      <c r="AY17" s="171" t="s">
        <v>164</v>
      </c>
      <c r="AZ17" s="172"/>
      <c r="BA17" s="172"/>
      <c r="BB17" s="172"/>
      <c r="BC17" s="172"/>
      <c r="BD17" s="173"/>
    </row>
    <row r="18" spans="1:56" ht="39.950000000000003" customHeight="1">
      <c r="A18" s="1"/>
      <c r="B18" s="65">
        <f t="shared" si="2"/>
        <v>6</v>
      </c>
      <c r="C18" s="189"/>
      <c r="D18" s="190"/>
      <c r="E18" s="191"/>
      <c r="F18" s="192"/>
      <c r="G18" s="191"/>
      <c r="H18" s="193"/>
      <c r="I18" s="193"/>
      <c r="J18" s="193"/>
      <c r="K18" s="192"/>
      <c r="L18" s="194"/>
      <c r="M18" s="195"/>
      <c r="N18" s="195"/>
      <c r="O18" s="19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97">
        <f t="shared" ref="AU18:AU22" si="4">IF($AZ$3="４週",SUM(P18:AQ18),IF($AZ$3="暦月",SUM(P18:AT18),""))</f>
        <v>0</v>
      </c>
      <c r="AV18" s="198"/>
      <c r="AW18" s="199">
        <f t="shared" si="1"/>
        <v>0</v>
      </c>
      <c r="AX18" s="200"/>
      <c r="AY18" s="171"/>
      <c r="AZ18" s="172"/>
      <c r="BA18" s="172"/>
      <c r="BB18" s="172"/>
      <c r="BC18" s="172"/>
      <c r="BD18" s="173"/>
    </row>
    <row r="19" spans="1:56" ht="39.950000000000003" customHeight="1">
      <c r="A19" s="1"/>
      <c r="B19" s="65">
        <f t="shared" si="2"/>
        <v>7</v>
      </c>
      <c r="C19" s="189"/>
      <c r="D19" s="190"/>
      <c r="E19" s="191"/>
      <c r="F19" s="192"/>
      <c r="G19" s="191"/>
      <c r="H19" s="193"/>
      <c r="I19" s="193"/>
      <c r="J19" s="193"/>
      <c r="K19" s="192"/>
      <c r="L19" s="194"/>
      <c r="M19" s="195"/>
      <c r="N19" s="195"/>
      <c r="O19" s="19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97">
        <f t="shared" si="4"/>
        <v>0</v>
      </c>
      <c r="AV19" s="198"/>
      <c r="AW19" s="199">
        <f t="shared" si="1"/>
        <v>0</v>
      </c>
      <c r="AX19" s="200"/>
      <c r="AY19" s="171"/>
      <c r="AZ19" s="172"/>
      <c r="BA19" s="172"/>
      <c r="BB19" s="172"/>
      <c r="BC19" s="172"/>
      <c r="BD19" s="173"/>
    </row>
    <row r="20" spans="1:56" ht="39.950000000000003" customHeight="1">
      <c r="A20" s="1"/>
      <c r="B20" s="65">
        <f t="shared" si="2"/>
        <v>8</v>
      </c>
      <c r="C20" s="189"/>
      <c r="D20" s="190"/>
      <c r="E20" s="191"/>
      <c r="F20" s="192"/>
      <c r="G20" s="191"/>
      <c r="H20" s="193"/>
      <c r="I20" s="193"/>
      <c r="J20" s="193"/>
      <c r="K20" s="192"/>
      <c r="L20" s="194"/>
      <c r="M20" s="195"/>
      <c r="N20" s="195"/>
      <c r="O20" s="19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97">
        <f t="shared" si="4"/>
        <v>0</v>
      </c>
      <c r="AV20" s="198"/>
      <c r="AW20" s="199">
        <f t="shared" si="1"/>
        <v>0</v>
      </c>
      <c r="AX20" s="200"/>
      <c r="AY20" s="171"/>
      <c r="AZ20" s="172"/>
      <c r="BA20" s="172"/>
      <c r="BB20" s="172"/>
      <c r="BC20" s="172"/>
      <c r="BD20" s="173"/>
    </row>
    <row r="21" spans="1:56" ht="39.950000000000003" customHeight="1">
      <c r="A21" s="1"/>
      <c r="B21" s="65">
        <f t="shared" si="2"/>
        <v>9</v>
      </c>
      <c r="C21" s="189"/>
      <c r="D21" s="190"/>
      <c r="E21" s="191"/>
      <c r="F21" s="192"/>
      <c r="G21" s="191"/>
      <c r="H21" s="193"/>
      <c r="I21" s="193"/>
      <c r="J21" s="193"/>
      <c r="K21" s="192"/>
      <c r="L21" s="194"/>
      <c r="M21" s="195"/>
      <c r="N21" s="195"/>
      <c r="O21" s="19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97">
        <f t="shared" si="4"/>
        <v>0</v>
      </c>
      <c r="AV21" s="198"/>
      <c r="AW21" s="199">
        <f t="shared" si="1"/>
        <v>0</v>
      </c>
      <c r="AX21" s="200"/>
      <c r="AY21" s="171"/>
      <c r="AZ21" s="172"/>
      <c r="BA21" s="172"/>
      <c r="BB21" s="172"/>
      <c r="BC21" s="172"/>
      <c r="BD21" s="173"/>
    </row>
    <row r="22" spans="1:56" ht="39.950000000000003" customHeight="1" thickBot="1">
      <c r="A22" s="1"/>
      <c r="B22" s="66">
        <f t="shared" si="2"/>
        <v>10</v>
      </c>
      <c r="C22" s="174"/>
      <c r="D22" s="175"/>
      <c r="E22" s="176"/>
      <c r="F22" s="177"/>
      <c r="G22" s="176"/>
      <c r="H22" s="178"/>
      <c r="I22" s="178"/>
      <c r="J22" s="178"/>
      <c r="K22" s="177"/>
      <c r="L22" s="179"/>
      <c r="M22" s="180"/>
      <c r="N22" s="180"/>
      <c r="O22" s="181"/>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182">
        <f t="shared" si="4"/>
        <v>0</v>
      </c>
      <c r="AV22" s="183"/>
      <c r="AW22" s="184">
        <f t="shared" si="1"/>
        <v>0</v>
      </c>
      <c r="AX22" s="185"/>
      <c r="AY22" s="186"/>
      <c r="AZ22" s="187"/>
      <c r="BA22" s="187"/>
      <c r="BB22" s="187"/>
      <c r="BC22" s="187"/>
      <c r="BD22" s="188"/>
    </row>
    <row r="23" spans="1:56" ht="20.25" customHeight="1">
      <c r="A23" s="1"/>
      <c r="B23" s="1"/>
      <c r="C23" s="55"/>
      <c r="D23" s="56"/>
      <c r="E23" s="57"/>
      <c r="F23" s="1"/>
      <c r="G23" s="1"/>
      <c r="H23" s="1"/>
      <c r="I23" s="1"/>
      <c r="J23" s="1"/>
      <c r="K23" s="1"/>
      <c r="L23" s="1"/>
      <c r="M23" s="1"/>
      <c r="N23" s="1"/>
      <c r="O23" s="1"/>
      <c r="P23" s="1"/>
      <c r="Q23" s="1"/>
      <c r="R23" s="1"/>
      <c r="S23" s="1"/>
      <c r="T23" s="1"/>
      <c r="U23" s="1"/>
      <c r="V23" s="1"/>
      <c r="W23" s="1"/>
      <c r="X23" s="1"/>
      <c r="Y23" s="1"/>
      <c r="Z23" s="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row>
    <row r="24" spans="1:56" ht="20.25" customHeight="1">
      <c r="A24" s="1"/>
      <c r="B24" s="47" t="s">
        <v>136</v>
      </c>
      <c r="C24" s="47"/>
      <c r="D24" s="47"/>
      <c r="E24" s="47"/>
      <c r="F24" s="47"/>
      <c r="G24" s="47"/>
      <c r="H24" s="47"/>
      <c r="I24" s="47"/>
      <c r="J24" s="47"/>
      <c r="K24" s="47"/>
      <c r="L24" s="53"/>
      <c r="M24" s="47"/>
      <c r="N24" s="47"/>
      <c r="O24" s="47"/>
      <c r="P24" s="47"/>
      <c r="Q24" s="47"/>
      <c r="R24" s="47"/>
      <c r="S24" s="47"/>
      <c r="T24" s="47" t="s">
        <v>81</v>
      </c>
      <c r="U24" s="47"/>
      <c r="V24" s="47"/>
      <c r="W24" s="47"/>
      <c r="X24" s="47"/>
      <c r="Y24" s="47"/>
      <c r="Z24" s="78"/>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ht="20.25" customHeight="1">
      <c r="A25" s="1"/>
      <c r="B25" s="47"/>
      <c r="C25" s="168" t="s">
        <v>37</v>
      </c>
      <c r="D25" s="168"/>
      <c r="E25" s="168" t="s">
        <v>38</v>
      </c>
      <c r="F25" s="168"/>
      <c r="G25" s="168"/>
      <c r="H25" s="168"/>
      <c r="I25" s="47"/>
      <c r="J25" s="170" t="s">
        <v>41</v>
      </c>
      <c r="K25" s="170"/>
      <c r="L25" s="170"/>
      <c r="M25" s="170"/>
      <c r="N25" s="47"/>
      <c r="O25" s="47"/>
      <c r="P25" s="75" t="s">
        <v>49</v>
      </c>
      <c r="Q25" s="75"/>
      <c r="R25" s="47"/>
      <c r="S25" s="47"/>
      <c r="T25" s="145" t="s">
        <v>7</v>
      </c>
      <c r="U25" s="147"/>
      <c r="V25" s="145" t="s">
        <v>8</v>
      </c>
      <c r="W25" s="146"/>
      <c r="X25" s="146"/>
      <c r="Y25" s="147"/>
      <c r="Z25" s="78"/>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ht="20.25" customHeight="1">
      <c r="A26" s="1"/>
      <c r="B26" s="47"/>
      <c r="C26" s="169"/>
      <c r="D26" s="169"/>
      <c r="E26" s="169" t="s">
        <v>39</v>
      </c>
      <c r="F26" s="169"/>
      <c r="G26" s="169" t="s">
        <v>40</v>
      </c>
      <c r="H26" s="169"/>
      <c r="I26" s="47"/>
      <c r="J26" s="169" t="s">
        <v>39</v>
      </c>
      <c r="K26" s="169"/>
      <c r="L26" s="169" t="s">
        <v>40</v>
      </c>
      <c r="M26" s="169"/>
      <c r="N26" s="47"/>
      <c r="O26" s="47"/>
      <c r="P26" s="75" t="s">
        <v>46</v>
      </c>
      <c r="Q26" s="75"/>
      <c r="R26" s="47"/>
      <c r="S26" s="47"/>
      <c r="T26" s="145" t="s">
        <v>3</v>
      </c>
      <c r="U26" s="147"/>
      <c r="V26" s="145" t="s">
        <v>52</v>
      </c>
      <c r="W26" s="146"/>
      <c r="X26" s="146"/>
      <c r="Y26" s="147"/>
      <c r="Z26" s="80"/>
      <c r="AA26" s="1"/>
      <c r="AB26" s="1"/>
      <c r="AC26" s="1"/>
      <c r="AD26" s="1"/>
      <c r="AE26" s="1"/>
      <c r="AF26" s="1"/>
      <c r="AG26" s="1"/>
      <c r="AH26" s="1"/>
      <c r="AI26" s="1"/>
      <c r="AJ26" s="1"/>
      <c r="AK26" s="1"/>
      <c r="AL26" s="1"/>
      <c r="AM26" s="1"/>
      <c r="AN26" s="1"/>
      <c r="AO26" s="1"/>
      <c r="AP26" s="1"/>
      <c r="AQ26" s="280" t="s">
        <v>153</v>
      </c>
      <c r="AR26" s="280"/>
      <c r="AS26" s="1"/>
      <c r="AT26" s="280" t="s">
        <v>154</v>
      </c>
      <c r="AU26" s="280"/>
      <c r="AV26" s="281" t="s">
        <v>155</v>
      </c>
      <c r="AW26" s="281"/>
      <c r="AX26" s="281"/>
      <c r="AY26" s="281"/>
      <c r="AZ26" s="280" t="s">
        <v>152</v>
      </c>
      <c r="BA26" s="280"/>
      <c r="BB26" s="1"/>
      <c r="BC26" s="1"/>
      <c r="BD26" s="1"/>
    </row>
    <row r="27" spans="1:56" ht="20.25" customHeight="1">
      <c r="A27" s="1"/>
      <c r="B27" s="47"/>
      <c r="C27" s="145" t="s">
        <v>3</v>
      </c>
      <c r="D27" s="147"/>
      <c r="E27" s="160">
        <f>SUMIFS($AU$13:$AV$22,$C$13:$D$22,"福祉用具専門相談員",$E$13:$F$22,"A")</f>
        <v>320</v>
      </c>
      <c r="F27" s="161"/>
      <c r="G27" s="162">
        <f>SUMIFS($AW$13:$AX$22,$C$13:$D$22,"福祉用具専門相談員",$E$13:$F$22,"A")</f>
        <v>80</v>
      </c>
      <c r="H27" s="163"/>
      <c r="I27" s="88"/>
      <c r="J27" s="164"/>
      <c r="K27" s="165"/>
      <c r="L27" s="164"/>
      <c r="M27" s="165"/>
      <c r="N27" s="88"/>
      <c r="O27" s="88"/>
      <c r="P27" s="164">
        <v>2</v>
      </c>
      <c r="Q27" s="165"/>
      <c r="R27" s="47"/>
      <c r="S27" s="47"/>
      <c r="T27" s="145" t="s">
        <v>4</v>
      </c>
      <c r="U27" s="147"/>
      <c r="V27" s="145" t="s">
        <v>53</v>
      </c>
      <c r="W27" s="146"/>
      <c r="X27" s="146"/>
      <c r="Y27" s="147"/>
      <c r="Z27" s="81"/>
      <c r="AA27" s="1"/>
      <c r="AB27" s="1"/>
      <c r="AC27" s="1"/>
      <c r="AD27" s="1"/>
      <c r="AE27" s="1"/>
      <c r="AF27" s="1"/>
      <c r="AG27" s="1"/>
      <c r="AH27" s="1"/>
      <c r="AI27" s="1"/>
      <c r="AJ27" s="1"/>
      <c r="AK27" s="1"/>
      <c r="AL27" s="1"/>
      <c r="AM27" s="1"/>
      <c r="AN27" s="1"/>
      <c r="AO27" s="1"/>
      <c r="AP27" s="1"/>
      <c r="AQ27" s="282">
        <v>0.375</v>
      </c>
      <c r="AR27" s="282"/>
      <c r="AS27" s="124" t="s">
        <v>156</v>
      </c>
      <c r="AT27" s="283">
        <v>0.75</v>
      </c>
      <c r="AU27" s="283"/>
      <c r="AV27" s="125" t="s">
        <v>157</v>
      </c>
      <c r="AW27" s="284">
        <v>4.1666666666666664E-2</v>
      </c>
      <c r="AX27" s="284"/>
      <c r="AY27" s="126" t="s">
        <v>0</v>
      </c>
      <c r="AZ27" s="285">
        <f>IF(OR(AQ27="",AT27=""),"",(AT27+IF(AQ27&gt;AT27,1,0)-AQ27-AW27)*24)</f>
        <v>8</v>
      </c>
      <c r="BA27" s="285"/>
      <c r="BB27" s="1"/>
      <c r="BC27" s="1"/>
      <c r="BD27" s="1"/>
    </row>
    <row r="28" spans="1:56" ht="20.25" customHeight="1">
      <c r="A28" s="1"/>
      <c r="B28" s="47"/>
      <c r="C28" s="145" t="s">
        <v>4</v>
      </c>
      <c r="D28" s="147"/>
      <c r="E28" s="160">
        <f>SUMIFS($AU$13:$AV$22,$C$13:$D$22,"福祉用具専門相談員",$E$13:$F$22,"B")</f>
        <v>160</v>
      </c>
      <c r="F28" s="161"/>
      <c r="G28" s="162">
        <f>SUMIFS($AW$13:$AX$22,$C$13:$D$22,"福祉用具専門相談員",$E$13:$F$22,"B")</f>
        <v>40</v>
      </c>
      <c r="H28" s="163"/>
      <c r="I28" s="88"/>
      <c r="J28" s="164"/>
      <c r="K28" s="165"/>
      <c r="L28" s="164"/>
      <c r="M28" s="165"/>
      <c r="N28" s="88"/>
      <c r="O28" s="88"/>
      <c r="P28" s="164">
        <v>1</v>
      </c>
      <c r="Q28" s="165"/>
      <c r="R28" s="47"/>
      <c r="S28" s="47"/>
      <c r="T28" s="145" t="s">
        <v>5</v>
      </c>
      <c r="U28" s="147"/>
      <c r="V28" s="145" t="s">
        <v>54</v>
      </c>
      <c r="W28" s="146"/>
      <c r="X28" s="146"/>
      <c r="Y28" s="147"/>
      <c r="Z28" s="81"/>
      <c r="AA28" s="1"/>
      <c r="AB28" s="1"/>
      <c r="AC28" s="1"/>
      <c r="AD28" s="1"/>
      <c r="AE28" s="1"/>
      <c r="AF28" s="1"/>
      <c r="AG28" s="1"/>
      <c r="AH28" s="1"/>
      <c r="AI28" s="1"/>
      <c r="AJ28" s="1"/>
      <c r="AK28" s="1"/>
      <c r="AL28" s="1"/>
      <c r="AM28" s="1"/>
      <c r="AN28" s="1"/>
      <c r="AO28" s="1"/>
      <c r="AP28" s="1"/>
      <c r="AQ28" s="282">
        <v>0.42708333333333331</v>
      </c>
      <c r="AR28" s="282"/>
      <c r="AS28" s="124" t="s">
        <v>156</v>
      </c>
      <c r="AT28" s="283">
        <v>0.625</v>
      </c>
      <c r="AU28" s="283"/>
      <c r="AV28" s="125" t="s">
        <v>157</v>
      </c>
      <c r="AW28" s="284">
        <v>3.125E-2</v>
      </c>
      <c r="AX28" s="284"/>
      <c r="AY28" s="126" t="s">
        <v>0</v>
      </c>
      <c r="AZ28" s="285">
        <f t="shared" ref="AZ28:AZ31" si="5">IF(OR(AQ28="",AT28=""),"",(AT28+IF(AQ28&gt;AT28,1,0)-AQ28-AW28)*24)</f>
        <v>4</v>
      </c>
      <c r="BA28" s="285"/>
      <c r="BB28" s="1"/>
      <c r="BC28" s="1"/>
      <c r="BD28" s="1"/>
    </row>
    <row r="29" spans="1:56" ht="20.25" customHeight="1">
      <c r="A29" s="1"/>
      <c r="B29" s="47"/>
      <c r="C29" s="145" t="s">
        <v>5</v>
      </c>
      <c r="D29" s="147"/>
      <c r="E29" s="160">
        <f>SUMIFS($AU$13:$AV$22,$C$13:$D$22,"福祉用具専門相談員",$E$13:$F$22,"C")</f>
        <v>80</v>
      </c>
      <c r="F29" s="161"/>
      <c r="G29" s="162">
        <f>SUMIFS($AW$13:$AX$22,$C$13:$D$22,"福祉用具専門相談員",$E$13:$F$22,"C")</f>
        <v>20</v>
      </c>
      <c r="H29" s="163"/>
      <c r="I29" s="88"/>
      <c r="J29" s="164">
        <v>80</v>
      </c>
      <c r="K29" s="165"/>
      <c r="L29" s="166">
        <v>20</v>
      </c>
      <c r="M29" s="167"/>
      <c r="N29" s="88"/>
      <c r="O29" s="88"/>
      <c r="P29" s="160" t="s">
        <v>30</v>
      </c>
      <c r="Q29" s="161"/>
      <c r="R29" s="47"/>
      <c r="S29" s="47"/>
      <c r="T29" s="145" t="s">
        <v>6</v>
      </c>
      <c r="U29" s="147"/>
      <c r="V29" s="145" t="s">
        <v>80</v>
      </c>
      <c r="W29" s="146"/>
      <c r="X29" s="146"/>
      <c r="Y29" s="147"/>
      <c r="Z29" s="82"/>
      <c r="AA29" s="1"/>
      <c r="AB29" s="1"/>
      <c r="AC29" s="1"/>
      <c r="AD29" s="1"/>
      <c r="AE29" s="1"/>
      <c r="AF29" s="1"/>
      <c r="AG29" s="1"/>
      <c r="AH29" s="1"/>
      <c r="AI29" s="1"/>
      <c r="AJ29" s="1"/>
      <c r="AK29" s="1"/>
      <c r="AL29" s="1"/>
      <c r="AM29" s="1"/>
      <c r="AN29" s="1"/>
      <c r="AO29" s="1"/>
      <c r="AP29" s="1"/>
      <c r="AQ29" s="282"/>
      <c r="AR29" s="282"/>
      <c r="AS29" s="124" t="s">
        <v>156</v>
      </c>
      <c r="AT29" s="283"/>
      <c r="AU29" s="283"/>
      <c r="AV29" s="125" t="s">
        <v>157</v>
      </c>
      <c r="AW29" s="284">
        <v>0</v>
      </c>
      <c r="AX29" s="284"/>
      <c r="AY29" s="126" t="s">
        <v>0</v>
      </c>
      <c r="AZ29" s="285" t="str">
        <f t="shared" si="5"/>
        <v/>
      </c>
      <c r="BA29" s="285"/>
      <c r="BB29" s="1"/>
      <c r="BC29" s="1"/>
      <c r="BD29" s="1"/>
    </row>
    <row r="30" spans="1:56" ht="20.25" customHeight="1">
      <c r="A30" s="1"/>
      <c r="B30" s="47"/>
      <c r="C30" s="145" t="s">
        <v>6</v>
      </c>
      <c r="D30" s="147"/>
      <c r="E30" s="160">
        <f>SUMIFS($AU$13:$AV$22,$C$13:$D$22,"福祉用具専門相談員",$E$13:$F$22,"D")</f>
        <v>0</v>
      </c>
      <c r="F30" s="161"/>
      <c r="G30" s="162">
        <f>SUMIFS($AW$13:$AX$22,$C$13:$D$22,"福祉用具専門相談員",$E$13:$F$22,"D")</f>
        <v>0</v>
      </c>
      <c r="H30" s="163"/>
      <c r="I30" s="88"/>
      <c r="J30" s="164">
        <v>0</v>
      </c>
      <c r="K30" s="165"/>
      <c r="L30" s="166">
        <v>0</v>
      </c>
      <c r="M30" s="167"/>
      <c r="N30" s="88"/>
      <c r="O30" s="88"/>
      <c r="P30" s="160" t="s">
        <v>30</v>
      </c>
      <c r="Q30" s="161"/>
      <c r="R30" s="47"/>
      <c r="S30" s="47"/>
      <c r="T30" s="47"/>
      <c r="U30" s="157"/>
      <c r="V30" s="157"/>
      <c r="W30" s="158"/>
      <c r="X30" s="158"/>
      <c r="Y30" s="120"/>
      <c r="Z30" s="120"/>
      <c r="AA30" s="1"/>
      <c r="AB30" s="1"/>
      <c r="AC30" s="1"/>
      <c r="AD30" s="1"/>
      <c r="AE30" s="1"/>
      <c r="AF30" s="1"/>
      <c r="AG30" s="1"/>
      <c r="AH30" s="1"/>
      <c r="AI30" s="1"/>
      <c r="AJ30" s="1"/>
      <c r="AK30" s="1"/>
      <c r="AL30" s="1"/>
      <c r="AM30" s="1"/>
      <c r="AN30" s="1"/>
      <c r="AO30" s="1"/>
      <c r="AP30" s="1"/>
      <c r="AQ30" s="282"/>
      <c r="AR30" s="282"/>
      <c r="AS30" s="124" t="s">
        <v>156</v>
      </c>
      <c r="AT30" s="283"/>
      <c r="AU30" s="283"/>
      <c r="AV30" s="125" t="s">
        <v>157</v>
      </c>
      <c r="AW30" s="284">
        <v>0</v>
      </c>
      <c r="AX30" s="284"/>
      <c r="AY30" s="126" t="s">
        <v>0</v>
      </c>
      <c r="AZ30" s="285" t="str">
        <f t="shared" si="5"/>
        <v/>
      </c>
      <c r="BA30" s="285"/>
      <c r="BB30" s="1"/>
      <c r="BC30" s="1"/>
      <c r="BD30" s="1"/>
    </row>
    <row r="31" spans="1:56" ht="20.25" customHeight="1">
      <c r="A31" s="1"/>
      <c r="B31" s="47"/>
      <c r="C31" s="145" t="s">
        <v>27</v>
      </c>
      <c r="D31" s="147"/>
      <c r="E31" s="160">
        <f>SUM(E27:F30)</f>
        <v>560</v>
      </c>
      <c r="F31" s="161"/>
      <c r="G31" s="162">
        <f>SUM(G27:H30)</f>
        <v>140</v>
      </c>
      <c r="H31" s="163"/>
      <c r="I31" s="88"/>
      <c r="J31" s="160">
        <f>SUM(J27:K30)</f>
        <v>80</v>
      </c>
      <c r="K31" s="161"/>
      <c r="L31" s="160">
        <f>SUM(L27:M30)</f>
        <v>20</v>
      </c>
      <c r="M31" s="161"/>
      <c r="N31" s="88"/>
      <c r="O31" s="88"/>
      <c r="P31" s="160">
        <f>SUM(P27:Q28)</f>
        <v>3</v>
      </c>
      <c r="Q31" s="161"/>
      <c r="R31" s="47"/>
      <c r="S31" s="47"/>
      <c r="T31" s="47"/>
      <c r="U31" s="157"/>
      <c r="V31" s="157"/>
      <c r="W31" s="158"/>
      <c r="X31" s="158"/>
      <c r="Y31" s="119"/>
      <c r="Z31" s="119"/>
      <c r="AA31" s="1"/>
      <c r="AB31" s="1"/>
      <c r="AC31" s="1"/>
      <c r="AD31" s="1"/>
      <c r="AE31" s="1"/>
      <c r="AF31" s="1"/>
      <c r="AG31" s="1"/>
      <c r="AH31" s="1"/>
      <c r="AI31" s="1"/>
      <c r="AJ31" s="1"/>
      <c r="AK31" s="1"/>
      <c r="AL31" s="1"/>
      <c r="AM31" s="1"/>
      <c r="AN31" s="1"/>
      <c r="AO31" s="1"/>
      <c r="AP31" s="1"/>
      <c r="AQ31" s="282"/>
      <c r="AR31" s="282"/>
      <c r="AS31" s="124" t="s">
        <v>156</v>
      </c>
      <c r="AT31" s="283"/>
      <c r="AU31" s="283"/>
      <c r="AV31" s="125" t="s">
        <v>157</v>
      </c>
      <c r="AW31" s="284">
        <v>0</v>
      </c>
      <c r="AX31" s="284"/>
      <c r="AY31" s="126" t="s">
        <v>0</v>
      </c>
      <c r="AZ31" s="285" t="str">
        <f t="shared" si="5"/>
        <v/>
      </c>
      <c r="BA31" s="285"/>
      <c r="BB31" s="1"/>
      <c r="BC31" s="1"/>
      <c r="BD31" s="1"/>
    </row>
    <row r="32" spans="1:56" ht="20.25" customHeight="1">
      <c r="A32" s="1"/>
      <c r="B32" s="47"/>
      <c r="C32" s="47"/>
      <c r="D32" s="47"/>
      <c r="E32" s="47"/>
      <c r="F32" s="47"/>
      <c r="G32" s="47"/>
      <c r="H32" s="47"/>
      <c r="I32" s="47"/>
      <c r="J32" s="47"/>
      <c r="K32" s="47"/>
      <c r="L32" s="53"/>
      <c r="M32" s="47"/>
      <c r="N32" s="47"/>
      <c r="O32" s="47"/>
      <c r="P32" s="47"/>
      <c r="Q32" s="47"/>
      <c r="R32" s="47"/>
      <c r="S32" s="47"/>
      <c r="T32" s="47"/>
      <c r="U32" s="78"/>
      <c r="V32" s="78"/>
      <c r="W32" s="78"/>
      <c r="X32" s="78"/>
      <c r="Y32" s="78"/>
      <c r="Z32" s="78"/>
      <c r="AA32" s="1"/>
      <c r="AB32" s="1"/>
      <c r="AC32" s="1"/>
      <c r="AD32" s="1"/>
      <c r="AE32" s="1"/>
      <c r="AF32" s="1"/>
      <c r="AG32" s="1"/>
      <c r="AH32" s="1"/>
      <c r="AI32" s="1"/>
      <c r="AJ32" s="1"/>
      <c r="AK32" s="1"/>
      <c r="AL32" s="1"/>
      <c r="AM32" s="1"/>
      <c r="AN32" s="1"/>
      <c r="AO32" s="1"/>
      <c r="AP32" s="1"/>
      <c r="AQ32" s="78"/>
      <c r="AR32" s="78"/>
      <c r="AS32" s="128"/>
      <c r="AT32" s="128"/>
      <c r="AU32" s="78"/>
      <c r="AV32" s="78"/>
      <c r="AW32" s="78"/>
      <c r="AX32" s="1"/>
      <c r="AY32" s="1"/>
      <c r="AZ32" s="1"/>
      <c r="BA32" s="1"/>
      <c r="BB32" s="1"/>
      <c r="BC32" s="1"/>
      <c r="BD32" s="1"/>
    </row>
    <row r="33" spans="1:58" ht="20.25" customHeight="1">
      <c r="A33" s="1"/>
      <c r="B33" s="47"/>
      <c r="C33" s="53" t="s">
        <v>47</v>
      </c>
      <c r="D33" s="47"/>
      <c r="E33" s="47"/>
      <c r="F33" s="47"/>
      <c r="G33" s="47"/>
      <c r="H33" s="47"/>
      <c r="I33" s="83" t="s">
        <v>99</v>
      </c>
      <c r="J33" s="145" t="str">
        <f>IF($AZ$3="","",IF($AZ$3="暦月","暦月",IF($AZ$3="４週","週")))</f>
        <v>週</v>
      </c>
      <c r="K33" s="147"/>
      <c r="L33" s="84"/>
      <c r="M33" s="83"/>
      <c r="N33" s="47"/>
      <c r="O33" s="47"/>
      <c r="P33" s="47"/>
      <c r="Q33" s="47"/>
      <c r="R33" s="47"/>
      <c r="S33" s="47"/>
      <c r="T33" s="47"/>
      <c r="U33" s="79"/>
      <c r="V33" s="78"/>
      <c r="W33" s="78"/>
      <c r="X33" s="78"/>
      <c r="Y33" s="78"/>
      <c r="Z33" s="78"/>
      <c r="AA33" s="1"/>
      <c r="AB33" s="1"/>
      <c r="AC33" s="1"/>
      <c r="AD33" s="1"/>
      <c r="AE33" s="1"/>
      <c r="AF33" s="1"/>
      <c r="AG33" s="1"/>
      <c r="AH33" s="1"/>
      <c r="AI33" s="1"/>
      <c r="AJ33" s="1"/>
      <c r="AK33" s="1"/>
      <c r="AL33" s="1"/>
      <c r="AM33" s="1"/>
      <c r="AN33" s="1"/>
      <c r="AO33" s="1"/>
      <c r="AP33" s="1"/>
      <c r="AQ33" s="127"/>
      <c r="AR33" s="127" t="s">
        <v>158</v>
      </c>
      <c r="AS33" s="127"/>
      <c r="AT33" s="127"/>
      <c r="AU33" s="127"/>
      <c r="AV33" s="127"/>
      <c r="AW33" s="127"/>
      <c r="AX33" s="127"/>
      <c r="AY33" s="127"/>
      <c r="AZ33" s="1"/>
      <c r="BA33" s="127"/>
      <c r="BB33" s="1"/>
      <c r="BC33" s="1"/>
      <c r="BD33" s="1"/>
    </row>
    <row r="34" spans="1:58" ht="20.25" customHeight="1">
      <c r="A34" s="1"/>
      <c r="B34" s="47"/>
      <c r="C34" s="47" t="s">
        <v>42</v>
      </c>
      <c r="D34" s="47"/>
      <c r="E34" s="47"/>
      <c r="F34" s="47"/>
      <c r="G34" s="47"/>
      <c r="H34" s="47" t="s">
        <v>43</v>
      </c>
      <c r="I34" s="47"/>
      <c r="J34" s="47"/>
      <c r="K34" s="47"/>
      <c r="L34" s="53"/>
      <c r="M34" s="47"/>
      <c r="N34" s="47"/>
      <c r="O34" s="47"/>
      <c r="P34" s="47"/>
      <c r="Q34" s="47"/>
      <c r="R34" s="47"/>
      <c r="S34" s="47"/>
      <c r="T34" s="47"/>
      <c r="U34" s="78"/>
      <c r="V34" s="78"/>
      <c r="W34" s="78"/>
      <c r="X34" s="78"/>
      <c r="Y34" s="78"/>
      <c r="Z34" s="78"/>
      <c r="AA34" s="1"/>
      <c r="AB34" s="1"/>
      <c r="AC34" s="1"/>
      <c r="AD34" s="1"/>
      <c r="AE34" s="1"/>
      <c r="AF34" s="1"/>
      <c r="AG34" s="1"/>
      <c r="AH34" s="1"/>
      <c r="AI34" s="1"/>
      <c r="AJ34" s="1"/>
      <c r="AK34" s="1"/>
      <c r="AL34" s="1"/>
      <c r="AM34" s="1"/>
      <c r="AN34" s="1"/>
      <c r="AO34" s="1"/>
      <c r="AP34" s="1"/>
      <c r="AQ34" s="127"/>
      <c r="AR34" s="127" t="s">
        <v>159</v>
      </c>
      <c r="AS34" s="127"/>
      <c r="AT34" s="127"/>
      <c r="AU34" s="127"/>
      <c r="AV34" s="127"/>
      <c r="AW34" s="127"/>
      <c r="AX34" s="127"/>
      <c r="AY34" s="127"/>
      <c r="AZ34" s="127"/>
      <c r="BA34" s="1"/>
      <c r="BB34" s="1"/>
      <c r="BC34" s="1"/>
      <c r="BD34" s="1"/>
    </row>
    <row r="35" spans="1:58" ht="20.25" customHeight="1">
      <c r="A35" s="1"/>
      <c r="B35" s="47"/>
      <c r="C35" s="47" t="str">
        <f>IF($J$33="週","対象時間数（週平均）","対象時間数（当月合計）")</f>
        <v>対象時間数（週平均）</v>
      </c>
      <c r="D35" s="47"/>
      <c r="E35" s="47"/>
      <c r="F35" s="47"/>
      <c r="G35" s="47"/>
      <c r="H35" s="47" t="str">
        <f>IF($J$33="週","週に勤務すべき時間数","当月に勤務すべき時間数")</f>
        <v>週に勤務すべき時間数</v>
      </c>
      <c r="I35" s="47"/>
      <c r="J35" s="47"/>
      <c r="K35" s="47"/>
      <c r="L35" s="53"/>
      <c r="M35" s="144" t="s">
        <v>44</v>
      </c>
      <c r="N35" s="144"/>
      <c r="O35" s="144"/>
      <c r="P35" s="144"/>
      <c r="Q35" s="47"/>
      <c r="R35" s="47"/>
      <c r="S35" s="47"/>
      <c r="T35" s="47"/>
      <c r="U35" s="78"/>
      <c r="V35" s="78"/>
      <c r="W35" s="78"/>
      <c r="X35" s="78"/>
      <c r="Y35" s="78"/>
      <c r="Z35" s="78"/>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8" ht="20.25" customHeight="1">
      <c r="A36" s="1"/>
      <c r="B36" s="47"/>
      <c r="C36" s="154">
        <f>IF($J$33="週",L31,J31)</f>
        <v>20</v>
      </c>
      <c r="D36" s="155"/>
      <c r="E36" s="155"/>
      <c r="F36" s="156"/>
      <c r="G36" s="77" t="s">
        <v>28</v>
      </c>
      <c r="H36" s="145">
        <f>IF($J$33="週",$AV$5,$AZ$5)</f>
        <v>40</v>
      </c>
      <c r="I36" s="146"/>
      <c r="J36" s="146"/>
      <c r="K36" s="147"/>
      <c r="L36" s="77" t="s">
        <v>29</v>
      </c>
      <c r="M36" s="148">
        <f>ROUNDDOWN(C36/H36,1)</f>
        <v>0.5</v>
      </c>
      <c r="N36" s="149"/>
      <c r="O36" s="149"/>
      <c r="P36" s="150"/>
      <c r="Q36" s="47"/>
      <c r="R36" s="47"/>
      <c r="S36" s="47"/>
      <c r="T36" s="47"/>
      <c r="U36" s="159"/>
      <c r="V36" s="159"/>
      <c r="W36" s="159"/>
      <c r="X36" s="159"/>
      <c r="Y36" s="81"/>
      <c r="Z36" s="78"/>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8" ht="20.25" customHeight="1">
      <c r="A37" s="1"/>
      <c r="B37" s="47"/>
      <c r="C37" s="47"/>
      <c r="D37" s="47"/>
      <c r="E37" s="47"/>
      <c r="F37" s="47"/>
      <c r="G37" s="47"/>
      <c r="H37" s="47"/>
      <c r="I37" s="47"/>
      <c r="J37" s="47"/>
      <c r="K37" s="47"/>
      <c r="L37" s="53"/>
      <c r="M37" s="47" t="s">
        <v>82</v>
      </c>
      <c r="N37" s="47"/>
      <c r="O37" s="47"/>
      <c r="P37" s="47"/>
      <c r="Q37" s="47"/>
      <c r="R37" s="47"/>
      <c r="S37" s="47"/>
      <c r="T37" s="47"/>
      <c r="U37" s="78"/>
      <c r="V37" s="78"/>
      <c r="W37" s="78"/>
      <c r="X37" s="78"/>
      <c r="Y37" s="78"/>
      <c r="Z37" s="78"/>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8" ht="20.25" customHeight="1">
      <c r="A38" s="1"/>
      <c r="B38" s="47"/>
      <c r="C38" s="47" t="s">
        <v>146</v>
      </c>
      <c r="D38" s="47"/>
      <c r="E38" s="47"/>
      <c r="F38" s="47"/>
      <c r="G38" s="47"/>
      <c r="H38" s="47"/>
      <c r="I38" s="47"/>
      <c r="J38" s="47"/>
      <c r="K38" s="47"/>
      <c r="L38" s="53"/>
      <c r="M38" s="47"/>
      <c r="N38" s="47"/>
      <c r="O38" s="47"/>
      <c r="P38" s="47"/>
      <c r="Q38" s="47"/>
      <c r="R38" s="47"/>
      <c r="S38" s="47"/>
      <c r="T38" s="47"/>
      <c r="U38" s="47"/>
      <c r="V38" s="85"/>
      <c r="W38" s="86"/>
      <c r="X38" s="86"/>
      <c r="Y38" s="47"/>
      <c r="Z38" s="47"/>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8" ht="20.25" customHeight="1">
      <c r="A39" s="1"/>
      <c r="B39" s="47"/>
      <c r="C39" s="47" t="s">
        <v>49</v>
      </c>
      <c r="D39" s="47"/>
      <c r="E39" s="47"/>
      <c r="F39" s="47"/>
      <c r="G39" s="47"/>
      <c r="H39" s="47"/>
      <c r="I39" s="47"/>
      <c r="J39" s="47"/>
      <c r="K39" s="47"/>
      <c r="L39" s="53"/>
      <c r="M39" s="77"/>
      <c r="N39" s="77"/>
      <c r="O39" s="77"/>
      <c r="P39" s="77"/>
      <c r="Q39" s="47"/>
      <c r="R39" s="47"/>
      <c r="S39" s="47"/>
      <c r="T39" s="47"/>
      <c r="U39" s="47"/>
      <c r="V39" s="85"/>
      <c r="W39" s="86"/>
      <c r="X39" s="86"/>
      <c r="Y39" s="47"/>
      <c r="Z39" s="47"/>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8" ht="20.25" customHeight="1">
      <c r="A40" s="1"/>
      <c r="B40" s="47"/>
      <c r="C40" s="47" t="s">
        <v>45</v>
      </c>
      <c r="D40" s="47"/>
      <c r="E40" s="47"/>
      <c r="F40" s="47"/>
      <c r="G40" s="47"/>
      <c r="H40" s="47" t="s">
        <v>48</v>
      </c>
      <c r="I40" s="47"/>
      <c r="J40" s="47"/>
      <c r="K40" s="47"/>
      <c r="L40" s="47"/>
      <c r="M40" s="144" t="s">
        <v>27</v>
      </c>
      <c r="N40" s="144"/>
      <c r="O40" s="144"/>
      <c r="P40" s="144"/>
      <c r="Q40" s="47"/>
      <c r="R40" s="47"/>
      <c r="S40" s="47"/>
      <c r="T40" s="47"/>
      <c r="U40" s="47"/>
      <c r="V40" s="85"/>
      <c r="W40" s="86"/>
      <c r="X40" s="86"/>
      <c r="Y40" s="47"/>
      <c r="Z40" s="47"/>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8" ht="20.25" customHeight="1">
      <c r="A41" s="1"/>
      <c r="B41" s="47"/>
      <c r="C41" s="145">
        <f>P31</f>
        <v>3</v>
      </c>
      <c r="D41" s="146"/>
      <c r="E41" s="146"/>
      <c r="F41" s="147"/>
      <c r="G41" s="77" t="s">
        <v>91</v>
      </c>
      <c r="H41" s="148">
        <f>M36</f>
        <v>0.5</v>
      </c>
      <c r="I41" s="149"/>
      <c r="J41" s="149"/>
      <c r="K41" s="150"/>
      <c r="L41" s="77" t="s">
        <v>29</v>
      </c>
      <c r="M41" s="151">
        <f>ROUNDDOWN(C41+H41,1)</f>
        <v>3.5</v>
      </c>
      <c r="N41" s="152"/>
      <c r="O41" s="152"/>
      <c r="P41" s="153"/>
      <c r="Q41" s="47"/>
      <c r="R41" s="47"/>
      <c r="S41" s="47"/>
      <c r="T41" s="47"/>
      <c r="U41" s="47"/>
      <c r="V41" s="85"/>
      <c r="W41" s="86"/>
      <c r="X41" s="86"/>
      <c r="Y41" s="47"/>
      <c r="Z41" s="47"/>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8" ht="20.25" customHeight="1">
      <c r="A42" s="1"/>
      <c r="B42" s="47"/>
      <c r="C42" s="47"/>
      <c r="D42" s="47"/>
      <c r="E42" s="47"/>
      <c r="F42" s="47"/>
      <c r="G42" s="47"/>
      <c r="H42" s="47"/>
      <c r="I42" s="47"/>
      <c r="J42" s="47"/>
      <c r="K42" s="47"/>
      <c r="L42" s="47"/>
      <c r="M42" s="47"/>
      <c r="N42" s="53"/>
      <c r="O42" s="47"/>
      <c r="P42" s="47"/>
      <c r="Q42" s="47"/>
      <c r="R42" s="47"/>
      <c r="S42" s="47"/>
      <c r="T42" s="47"/>
      <c r="U42" s="47"/>
      <c r="V42" s="85"/>
      <c r="W42" s="86"/>
      <c r="X42" s="86"/>
      <c r="Y42" s="47"/>
      <c r="Z42" s="47"/>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8" ht="20.25" customHeight="1">
      <c r="C43" s="59"/>
      <c r="D43" s="59"/>
      <c r="T43" s="59"/>
      <c r="AJ43" s="60"/>
      <c r="AK43" s="61"/>
      <c r="AL43" s="61"/>
      <c r="BE43" s="61"/>
    </row>
    <row r="44" spans="1:58" ht="20.25" customHeight="1">
      <c r="C44" s="59"/>
      <c r="D44" s="59"/>
      <c r="U44" s="59"/>
      <c r="AK44" s="60"/>
      <c r="AL44" s="61"/>
      <c r="AM44" s="61"/>
      <c r="BF44" s="61"/>
    </row>
    <row r="45" spans="1:58" ht="20.25" customHeight="1">
      <c r="D45" s="59"/>
      <c r="U45" s="59"/>
      <c r="AK45" s="60"/>
      <c r="AL45" s="61"/>
      <c r="AM45" s="61"/>
      <c r="BF45" s="61"/>
    </row>
    <row r="46" spans="1:58" ht="20.25" customHeight="1">
      <c r="C46" s="59"/>
      <c r="D46" s="59"/>
      <c r="U46" s="59"/>
      <c r="AK46" s="60"/>
      <c r="AL46" s="61"/>
      <c r="AM46" s="61"/>
      <c r="BF46" s="61"/>
    </row>
    <row r="47" spans="1:58" ht="20.25" customHeight="1">
      <c r="C47" s="60"/>
      <c r="D47" s="60"/>
      <c r="E47" s="60"/>
      <c r="F47" s="60"/>
      <c r="G47" s="60"/>
      <c r="H47" s="60"/>
      <c r="I47" s="60"/>
      <c r="J47" s="60"/>
      <c r="K47" s="60"/>
      <c r="L47" s="60"/>
      <c r="M47" s="60"/>
      <c r="N47" s="60"/>
      <c r="O47" s="60"/>
      <c r="P47" s="60"/>
      <c r="Q47" s="60"/>
      <c r="R47" s="60"/>
      <c r="S47" s="60"/>
      <c r="T47" s="60"/>
      <c r="U47" s="61"/>
      <c r="V47" s="61"/>
      <c r="W47" s="60"/>
      <c r="X47" s="60"/>
      <c r="Y47" s="60"/>
      <c r="Z47" s="60"/>
      <c r="AA47" s="60"/>
      <c r="AB47" s="60"/>
      <c r="AC47" s="60"/>
      <c r="AD47" s="60"/>
      <c r="AE47" s="60"/>
      <c r="AF47" s="60"/>
      <c r="AG47" s="60"/>
      <c r="AH47" s="60"/>
      <c r="AI47" s="60"/>
      <c r="AJ47" s="60"/>
      <c r="AK47" s="60"/>
      <c r="AL47" s="61"/>
      <c r="AM47" s="61"/>
      <c r="BF47" s="61"/>
    </row>
    <row r="48" spans="1:58" ht="20.25" customHeight="1">
      <c r="C48" s="60"/>
      <c r="D48" s="60"/>
      <c r="E48" s="60"/>
      <c r="F48" s="60"/>
      <c r="G48" s="60"/>
      <c r="H48" s="60"/>
      <c r="I48" s="60"/>
      <c r="J48" s="60"/>
      <c r="K48" s="60"/>
      <c r="L48" s="60"/>
      <c r="M48" s="60"/>
      <c r="N48" s="60"/>
      <c r="O48" s="60"/>
      <c r="P48" s="60"/>
      <c r="Q48" s="60"/>
      <c r="R48" s="60"/>
      <c r="S48" s="60"/>
      <c r="T48" s="60"/>
      <c r="U48" s="61"/>
      <c r="V48" s="61"/>
      <c r="W48" s="60"/>
      <c r="X48" s="60"/>
      <c r="Y48" s="60"/>
      <c r="Z48" s="60"/>
      <c r="AA48" s="60"/>
      <c r="AB48" s="60"/>
      <c r="AC48" s="60"/>
      <c r="AD48" s="60"/>
      <c r="AE48" s="60"/>
      <c r="AF48" s="60"/>
      <c r="AG48" s="60"/>
      <c r="AH48" s="60"/>
      <c r="AI48" s="60"/>
      <c r="AJ48" s="60"/>
      <c r="AK48" s="60"/>
      <c r="AL48" s="61"/>
      <c r="AM48" s="61"/>
      <c r="BF48" s="61"/>
    </row>
  </sheetData>
  <sheetProtection insertRows="0"/>
  <mergeCells count="179">
    <mergeCell ref="AQ29:AR29"/>
    <mergeCell ref="AT29:AU29"/>
    <mergeCell ref="AW29:AX29"/>
    <mergeCell ref="AZ29:BA29"/>
    <mergeCell ref="AQ30:AR30"/>
    <mergeCell ref="AT30:AU30"/>
    <mergeCell ref="AW30:AX30"/>
    <mergeCell ref="AZ30:BA30"/>
    <mergeCell ref="AQ31:AR31"/>
    <mergeCell ref="AT31:AU31"/>
    <mergeCell ref="AW31:AX31"/>
    <mergeCell ref="AZ31:BA31"/>
    <mergeCell ref="AQ26:AR26"/>
    <mergeCell ref="AT26:AU26"/>
    <mergeCell ref="AV26:AY26"/>
    <mergeCell ref="AZ26:BA26"/>
    <mergeCell ref="AQ27:AR27"/>
    <mergeCell ref="AT27:AU27"/>
    <mergeCell ref="AW27:AX27"/>
    <mergeCell ref="AZ27:BA27"/>
    <mergeCell ref="AQ28:AR28"/>
    <mergeCell ref="AT28:AU28"/>
    <mergeCell ref="AW28:AX28"/>
    <mergeCell ref="AZ28:BA2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5:D15"/>
    <mergeCell ref="E15:F15"/>
    <mergeCell ref="G15:K15"/>
    <mergeCell ref="L15:O15"/>
    <mergeCell ref="AU15:AV15"/>
    <mergeCell ref="AW15:AX15"/>
    <mergeCell ref="AY15:BD15"/>
    <mergeCell ref="C13:D13"/>
    <mergeCell ref="E13:F13"/>
    <mergeCell ref="G13:K13"/>
    <mergeCell ref="L13:O13"/>
    <mergeCell ref="AU13:AV13"/>
    <mergeCell ref="AW13:AX13"/>
    <mergeCell ref="C14:D14"/>
    <mergeCell ref="E14:F14"/>
    <mergeCell ref="G14:K14"/>
    <mergeCell ref="L14:O14"/>
    <mergeCell ref="AU14:AV14"/>
    <mergeCell ref="AW14:AX14"/>
    <mergeCell ref="AY14:BD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C18:D18"/>
    <mergeCell ref="E18:F18"/>
    <mergeCell ref="G18:K18"/>
    <mergeCell ref="L18:O18"/>
    <mergeCell ref="AU18:AV18"/>
    <mergeCell ref="AW18:AX18"/>
    <mergeCell ref="AY18:BD18"/>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C25:D26"/>
    <mergeCell ref="E25:H25"/>
    <mergeCell ref="J25:M25"/>
    <mergeCell ref="T25:U25"/>
    <mergeCell ref="V25:Y25"/>
    <mergeCell ref="E26:F26"/>
    <mergeCell ref="G26:H26"/>
    <mergeCell ref="J26:K26"/>
    <mergeCell ref="L26:M26"/>
    <mergeCell ref="T26:U26"/>
    <mergeCell ref="V26:Y26"/>
    <mergeCell ref="T28:U28"/>
    <mergeCell ref="V28:Y28"/>
    <mergeCell ref="C28:D28"/>
    <mergeCell ref="E28:F28"/>
    <mergeCell ref="G28:H28"/>
    <mergeCell ref="J28:K28"/>
    <mergeCell ref="G27:H27"/>
    <mergeCell ref="J27:K27"/>
    <mergeCell ref="L27:M27"/>
    <mergeCell ref="P27:Q27"/>
    <mergeCell ref="T27:U27"/>
    <mergeCell ref="V27:Y27"/>
    <mergeCell ref="C27:D27"/>
    <mergeCell ref="E27:F27"/>
    <mergeCell ref="L28:M28"/>
    <mergeCell ref="P28:Q28"/>
    <mergeCell ref="V29:Y29"/>
    <mergeCell ref="C30:D30"/>
    <mergeCell ref="E29:F29"/>
    <mergeCell ref="G29:H29"/>
    <mergeCell ref="J29:K29"/>
    <mergeCell ref="L29:M29"/>
    <mergeCell ref="P29:Q29"/>
    <mergeCell ref="T29:U29"/>
    <mergeCell ref="C29:D29"/>
    <mergeCell ref="U31:V31"/>
    <mergeCell ref="W31:X31"/>
    <mergeCell ref="U36:X36"/>
    <mergeCell ref="W30:X30"/>
    <mergeCell ref="C31:D31"/>
    <mergeCell ref="E31:F31"/>
    <mergeCell ref="G31:H31"/>
    <mergeCell ref="J31:K31"/>
    <mergeCell ref="L31:M31"/>
    <mergeCell ref="P31:Q31"/>
    <mergeCell ref="E30:F30"/>
    <mergeCell ref="G30:H30"/>
    <mergeCell ref="J30:K30"/>
    <mergeCell ref="L30:M30"/>
    <mergeCell ref="P30:Q30"/>
    <mergeCell ref="U30:V30"/>
    <mergeCell ref="M40:P40"/>
    <mergeCell ref="C41:F41"/>
    <mergeCell ref="H41:K41"/>
    <mergeCell ref="M41:P41"/>
    <mergeCell ref="J33:K33"/>
    <mergeCell ref="M35:P35"/>
    <mergeCell ref="C36:F36"/>
    <mergeCell ref="H36:K36"/>
    <mergeCell ref="M36:P36"/>
  </mergeCells>
  <phoneticPr fontId="1"/>
  <conditionalFormatting sqref="P13:AX13 P15:AX22">
    <cfRule type="expression" dxfId="10" priority="5">
      <formula>INDIRECT(ADDRESS(ROW(),COLUMN()))=TRUNC(INDIRECT(ADDRESS(ROW(),COLUMN())))</formula>
    </cfRule>
  </conditionalFormatting>
  <conditionalFormatting sqref="E27:Q31">
    <cfRule type="expression" dxfId="9" priority="3">
      <formula>INDIRECT(ADDRESS(ROW(),COLUMN()))=TRUNC(INDIRECT(ADDRESS(ROW(),COLUMN())))</formula>
    </cfRule>
  </conditionalFormatting>
  <conditionalFormatting sqref="C36:F36">
    <cfRule type="expression" dxfId="8" priority="2">
      <formula>INDIRECT(ADDRESS(ROW(),COLUMN()))=TRUNC(INDIRECT(ADDRESS(ROW(),COLUMN())))</formula>
    </cfRule>
  </conditionalFormatting>
  <conditionalFormatting sqref="P14:AX1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type="list" allowBlank="1" showInputMessage="1" sqref="C13:D22">
      <formula1>職種</formula1>
    </dataValidation>
    <dataValidation type="list" errorStyle="warning" allowBlank="1" showInputMessage="1" error="リストにない場合のみ、入力してください。" sqref="G13:K22">
      <formula1>INDIRECT(C13)</formula1>
    </dataValidation>
    <dataValidation type="list" allowBlank="1" showInputMessage="1" sqref="E13:F22">
      <formula1>"A, B, C, D"</formula1>
    </dataValidation>
    <dataValidation imeMode="off" allowBlank="1" showInputMessage="1" showErrorMessage="1" sqref="AQ27:AR31 AT27:AU31 AW27:AX31"/>
  </dataValidations>
  <printOptions horizontalCentered="1"/>
  <pageMargins left="0.23622047244094491" right="0.23622047244094491" top="0.59055118110236227" bottom="0.27559055118110237" header="0.31496062992125984" footer="0.31496062992125984"/>
  <pageSetup paperSize="9" scale="41"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F48"/>
  <sheetViews>
    <sheetView showGridLines="0" view="pageBreakPreview" zoomScale="55" zoomScaleNormal="55" zoomScaleSheetLayoutView="55" workbookViewId="0">
      <pane xSplit="2" ySplit="12" topLeftCell="C13" activePane="bottomRight" state="frozen"/>
      <selection pane="topRight" activeCell="C1" sqref="C1"/>
      <selection pane="bottomLeft" activeCell="A13" sqref="A13"/>
      <selection pane="bottomRight" activeCell="U2" sqref="U2:V2"/>
    </sheetView>
  </sheetViews>
  <sheetFormatPr defaultColWidth="4.5" defaultRowHeight="20.25" customHeight="1"/>
  <cols>
    <col min="1" max="1" width="1.375" style="1" customWidth="1"/>
    <col min="2" max="2" width="5.625" style="1" customWidth="1"/>
    <col min="3" max="4" width="8.625" style="1" customWidth="1"/>
    <col min="5" max="6" width="3.625" style="1" customWidth="1"/>
    <col min="7" max="7" width="5.625" style="1" customWidth="1"/>
    <col min="8" max="11" width="4.625" style="1" customWidth="1"/>
    <col min="12" max="56" width="5.625" style="1" customWidth="1"/>
    <col min="57" max="16384" width="4.5" style="1"/>
  </cols>
  <sheetData>
    <row r="1" spans="2:57" s="8" customFormat="1" ht="20.25" customHeight="1">
      <c r="C1" s="30" t="s">
        <v>151</v>
      </c>
      <c r="D1" s="30"/>
      <c r="G1" s="31" t="s">
        <v>15</v>
      </c>
      <c r="J1" s="30"/>
      <c r="K1" s="30"/>
      <c r="L1" s="30"/>
      <c r="M1" s="30"/>
      <c r="AK1" s="4" t="s">
        <v>18</v>
      </c>
      <c r="AL1" s="4" t="s">
        <v>16</v>
      </c>
      <c r="AM1" s="276"/>
      <c r="AN1" s="276"/>
      <c r="AO1" s="276"/>
      <c r="AP1" s="276"/>
      <c r="AQ1" s="276"/>
      <c r="AR1" s="276"/>
      <c r="AS1" s="276"/>
      <c r="AT1" s="276"/>
      <c r="AU1" s="276"/>
      <c r="AV1" s="276"/>
      <c r="AW1" s="276"/>
      <c r="AX1" s="276"/>
      <c r="AY1" s="276"/>
      <c r="AZ1" s="276"/>
      <c r="BA1" s="276"/>
      <c r="BB1" s="32" t="s">
        <v>0</v>
      </c>
    </row>
    <row r="2" spans="2:57" s="3" customFormat="1" ht="20.25" customHeight="1">
      <c r="D2" s="31"/>
      <c r="H2" s="31"/>
      <c r="I2" s="4"/>
      <c r="J2" s="4"/>
      <c r="K2" s="4"/>
      <c r="L2" s="4"/>
      <c r="M2" s="4"/>
      <c r="T2" s="4" t="s">
        <v>19</v>
      </c>
      <c r="U2" s="277"/>
      <c r="V2" s="277"/>
      <c r="W2" s="4" t="s">
        <v>16</v>
      </c>
      <c r="X2" s="278" t="str">
        <f>IF(U2=0,"",YEAR(DATE(2018+U2,1,1)))</f>
        <v/>
      </c>
      <c r="Y2" s="278"/>
      <c r="Z2" s="3" t="s">
        <v>20</v>
      </c>
      <c r="AA2" s="3" t="s">
        <v>21</v>
      </c>
      <c r="AB2" s="277"/>
      <c r="AC2" s="277"/>
      <c r="AD2" s="3" t="s">
        <v>22</v>
      </c>
      <c r="AJ2" s="32"/>
      <c r="AK2" s="4" t="s">
        <v>17</v>
      </c>
      <c r="AL2" s="4" t="s">
        <v>16</v>
      </c>
      <c r="AM2" s="277"/>
      <c r="AN2" s="277"/>
      <c r="AO2" s="277"/>
      <c r="AP2" s="277"/>
      <c r="AQ2" s="277"/>
      <c r="AR2" s="277"/>
      <c r="AS2" s="277"/>
      <c r="AT2" s="277"/>
      <c r="AU2" s="277"/>
      <c r="AV2" s="277"/>
      <c r="AW2" s="277"/>
      <c r="AX2" s="277"/>
      <c r="AY2" s="277"/>
      <c r="AZ2" s="277"/>
      <c r="BA2" s="277"/>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79"/>
      <c r="BA3" s="279"/>
      <c r="BB3" s="279"/>
      <c r="BC3" s="27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279"/>
      <c r="BA4" s="279"/>
      <c r="BB4" s="279"/>
      <c r="BC4" s="27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70">
        <v>40</v>
      </c>
      <c r="AW5" s="271"/>
      <c r="AX5" s="47" t="s">
        <v>23</v>
      </c>
      <c r="AY5" s="8"/>
      <c r="AZ5" s="270">
        <v>160</v>
      </c>
      <c r="BA5" s="271"/>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74" t="e">
        <f>DAY(EOMONTH(DATE(X2,AB2,1),0))</f>
        <v>#VALUE!</v>
      </c>
      <c r="BA6" s="275"/>
      <c r="BB6" s="47" t="s">
        <v>25</v>
      </c>
      <c r="BE6" s="4"/>
    </row>
    <row r="7" spans="2:57" ht="20.25" customHeight="1" thickBot="1">
      <c r="C7" s="2"/>
      <c r="D7" s="2"/>
      <c r="S7" s="2"/>
      <c r="AJ7" s="2"/>
      <c r="BC7" s="5"/>
      <c r="BD7" s="5"/>
      <c r="BE7" s="5"/>
    </row>
    <row r="8" spans="2:57" ht="20.25" customHeight="1" thickBot="1">
      <c r="B8" s="257" t="s">
        <v>26</v>
      </c>
      <c r="C8" s="259" t="s">
        <v>65</v>
      </c>
      <c r="D8" s="260"/>
      <c r="E8" s="264" t="s">
        <v>66</v>
      </c>
      <c r="F8" s="260"/>
      <c r="G8" s="264" t="s">
        <v>67</v>
      </c>
      <c r="H8" s="259"/>
      <c r="I8" s="259"/>
      <c r="J8" s="259"/>
      <c r="K8" s="260"/>
      <c r="L8" s="264" t="s">
        <v>68</v>
      </c>
      <c r="M8" s="259"/>
      <c r="N8" s="259"/>
      <c r="O8" s="266"/>
      <c r="P8" s="268" t="s">
        <v>144</v>
      </c>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46" t="str">
        <f>IF(AZ3="４週","(9)1～4週目の勤務時間数合計","(9)1か月の勤務時間数合計")</f>
        <v>(9)1か月の勤務時間数合計</v>
      </c>
      <c r="AV8" s="247"/>
      <c r="AW8" s="246" t="s">
        <v>69</v>
      </c>
      <c r="AX8" s="247"/>
      <c r="AY8" s="252" t="s">
        <v>116</v>
      </c>
      <c r="AZ8" s="252"/>
      <c r="BA8" s="252"/>
      <c r="BB8" s="252"/>
      <c r="BC8" s="252"/>
      <c r="BD8" s="252"/>
    </row>
    <row r="9" spans="2:57" ht="20.25" customHeight="1" thickBot="1">
      <c r="B9" s="258"/>
      <c r="C9" s="261"/>
      <c r="D9" s="262"/>
      <c r="E9" s="265"/>
      <c r="F9" s="262"/>
      <c r="G9" s="265"/>
      <c r="H9" s="261"/>
      <c r="I9" s="261"/>
      <c r="J9" s="261"/>
      <c r="K9" s="262"/>
      <c r="L9" s="265"/>
      <c r="M9" s="261"/>
      <c r="N9" s="261"/>
      <c r="O9" s="267"/>
      <c r="P9" s="254" t="s">
        <v>10</v>
      </c>
      <c r="Q9" s="255"/>
      <c r="R9" s="255"/>
      <c r="S9" s="255"/>
      <c r="T9" s="255"/>
      <c r="U9" s="255"/>
      <c r="V9" s="256"/>
      <c r="W9" s="254" t="s">
        <v>11</v>
      </c>
      <c r="X9" s="255"/>
      <c r="Y9" s="255"/>
      <c r="Z9" s="255"/>
      <c r="AA9" s="255"/>
      <c r="AB9" s="255"/>
      <c r="AC9" s="256"/>
      <c r="AD9" s="254" t="s">
        <v>12</v>
      </c>
      <c r="AE9" s="255"/>
      <c r="AF9" s="255"/>
      <c r="AG9" s="255"/>
      <c r="AH9" s="255"/>
      <c r="AI9" s="255"/>
      <c r="AJ9" s="256"/>
      <c r="AK9" s="254" t="s">
        <v>13</v>
      </c>
      <c r="AL9" s="255"/>
      <c r="AM9" s="255"/>
      <c r="AN9" s="255"/>
      <c r="AO9" s="255"/>
      <c r="AP9" s="255"/>
      <c r="AQ9" s="256"/>
      <c r="AR9" s="254" t="s">
        <v>14</v>
      </c>
      <c r="AS9" s="255"/>
      <c r="AT9" s="256"/>
      <c r="AU9" s="248"/>
      <c r="AV9" s="249"/>
      <c r="AW9" s="248"/>
      <c r="AX9" s="249"/>
      <c r="AY9" s="252"/>
      <c r="AZ9" s="252"/>
      <c r="BA9" s="252"/>
      <c r="BB9" s="252"/>
      <c r="BC9" s="252"/>
      <c r="BD9" s="252"/>
    </row>
    <row r="10" spans="2:57" ht="20.25" customHeight="1" thickBot="1">
      <c r="B10" s="258"/>
      <c r="C10" s="261"/>
      <c r="D10" s="262"/>
      <c r="E10" s="265"/>
      <c r="F10" s="262"/>
      <c r="G10" s="265"/>
      <c r="H10" s="261"/>
      <c r="I10" s="261"/>
      <c r="J10" s="261"/>
      <c r="K10" s="262"/>
      <c r="L10" s="265"/>
      <c r="M10" s="261"/>
      <c r="N10" s="261"/>
      <c r="O10" s="267"/>
      <c r="P10" s="67" t="e">
        <f>DAY(DATE($X$2,$AB$2,1))</f>
        <v>#VALUE!</v>
      </c>
      <c r="Q10" s="68" t="e">
        <f>DAY(DATE($X$2,$AB$2,2))</f>
        <v>#VALUE!</v>
      </c>
      <c r="R10" s="68" t="e">
        <f>DAY(DATE($X$2,$AB$2,3))</f>
        <v>#VALUE!</v>
      </c>
      <c r="S10" s="68" t="e">
        <f>DAY(DATE($X$2,$AB$2,4))</f>
        <v>#VALUE!</v>
      </c>
      <c r="T10" s="68" t="e">
        <f>DAY(DATE($X$2,$AB$2,5))</f>
        <v>#VALUE!</v>
      </c>
      <c r="U10" s="68" t="e">
        <f>DAY(DATE($X$2,$AB$2,6))</f>
        <v>#VALUE!</v>
      </c>
      <c r="V10" s="69" t="e">
        <f>DAY(DATE($X$2,$AB$2,7))</f>
        <v>#VALUE!</v>
      </c>
      <c r="W10" s="67" t="e">
        <f>DAY(DATE($X$2,$AB$2,8))</f>
        <v>#VALUE!</v>
      </c>
      <c r="X10" s="68" t="e">
        <f>DAY(DATE($X$2,$AB$2,9))</f>
        <v>#VALUE!</v>
      </c>
      <c r="Y10" s="68" t="e">
        <f>DAY(DATE($X$2,$AB$2,10))</f>
        <v>#VALUE!</v>
      </c>
      <c r="Z10" s="68" t="e">
        <f>DAY(DATE($X$2,$AB$2,11))</f>
        <v>#VALUE!</v>
      </c>
      <c r="AA10" s="68" t="e">
        <f>DAY(DATE($X$2,$AB$2,12))</f>
        <v>#VALUE!</v>
      </c>
      <c r="AB10" s="68" t="e">
        <f>DAY(DATE($X$2,$AB$2,13))</f>
        <v>#VALUE!</v>
      </c>
      <c r="AC10" s="69" t="e">
        <f>DAY(DATE($X$2,$AB$2,14))</f>
        <v>#VALUE!</v>
      </c>
      <c r="AD10" s="67" t="e">
        <f>DAY(DATE($X$2,$AB$2,15))</f>
        <v>#VALUE!</v>
      </c>
      <c r="AE10" s="68" t="e">
        <f>DAY(DATE($X$2,$AB$2,16))</f>
        <v>#VALUE!</v>
      </c>
      <c r="AF10" s="68" t="e">
        <f>DAY(DATE($X$2,$AB$2,17))</f>
        <v>#VALUE!</v>
      </c>
      <c r="AG10" s="68" t="e">
        <f>DAY(DATE($X$2,$AB$2,18))</f>
        <v>#VALUE!</v>
      </c>
      <c r="AH10" s="68" t="e">
        <f>DAY(DATE($X$2,$AB$2,19))</f>
        <v>#VALUE!</v>
      </c>
      <c r="AI10" s="68" t="e">
        <f>DAY(DATE($X$2,$AB$2,20))</f>
        <v>#VALUE!</v>
      </c>
      <c r="AJ10" s="69" t="e">
        <f>DAY(DATE($X$2,$AB$2,21))</f>
        <v>#VALUE!</v>
      </c>
      <c r="AK10" s="67" t="e">
        <f>DAY(DATE($X$2,$AB$2,22))</f>
        <v>#VALUE!</v>
      </c>
      <c r="AL10" s="68" t="e">
        <f>DAY(DATE($X$2,$AB$2,23))</f>
        <v>#VALUE!</v>
      </c>
      <c r="AM10" s="68" t="e">
        <f>DAY(DATE($X$2,$AB$2,24))</f>
        <v>#VALUE!</v>
      </c>
      <c r="AN10" s="68" t="e">
        <f>DAY(DATE($X$2,$AB$2,25))</f>
        <v>#VALUE!</v>
      </c>
      <c r="AO10" s="68" t="e">
        <f>DAY(DATE($X$2,$AB$2,26))</f>
        <v>#VALUE!</v>
      </c>
      <c r="AP10" s="68" t="e">
        <f>DAY(DATE($X$2,$AB$2,27))</f>
        <v>#VALUE!</v>
      </c>
      <c r="AQ10" s="69" t="e">
        <f>DAY(DATE($X$2,$AB$2,28))</f>
        <v>#VALUE!</v>
      </c>
      <c r="AR10" s="67" t="str">
        <f>IF(AZ3="暦月",IF(DAY(DATE($X$2,$AB$2,29))=29,29,""),"")</f>
        <v/>
      </c>
      <c r="AS10" s="68" t="str">
        <f>IF(AZ3="暦月",IF(DAY(DATE($X$2,$AB$2,30))=30,30,""),"")</f>
        <v/>
      </c>
      <c r="AT10" s="73" t="str">
        <f>IF(AZ3="暦月",IF(DAY(DATE($X$2,$AB$2,31))=31,31,""),"")</f>
        <v/>
      </c>
      <c r="AU10" s="248"/>
      <c r="AV10" s="249"/>
      <c r="AW10" s="248"/>
      <c r="AX10" s="249"/>
      <c r="AY10" s="252"/>
      <c r="AZ10" s="252"/>
      <c r="BA10" s="252"/>
      <c r="BB10" s="252"/>
      <c r="BC10" s="252"/>
      <c r="BD10" s="252"/>
    </row>
    <row r="11" spans="2:57" ht="20.25" hidden="1" customHeight="1" thickBot="1">
      <c r="B11" s="258"/>
      <c r="C11" s="261"/>
      <c r="D11" s="262"/>
      <c r="E11" s="265"/>
      <c r="F11" s="262"/>
      <c r="G11" s="265"/>
      <c r="H11" s="261"/>
      <c r="I11" s="261"/>
      <c r="J11" s="261"/>
      <c r="K11" s="262"/>
      <c r="L11" s="265"/>
      <c r="M11" s="261"/>
      <c r="N11" s="261"/>
      <c r="O11" s="267"/>
      <c r="P11" s="67" t="e">
        <f>WEEKDAY(DATE($X$2,$AB$2,1))</f>
        <v>#VALUE!</v>
      </c>
      <c r="Q11" s="68" t="e">
        <f>WEEKDAY(DATE($X$2,$AB$2,2))</f>
        <v>#VALUE!</v>
      </c>
      <c r="R11" s="68" t="e">
        <f>WEEKDAY(DATE($X$2,$AB$2,3))</f>
        <v>#VALUE!</v>
      </c>
      <c r="S11" s="68" t="e">
        <f>WEEKDAY(DATE($X$2,$AB$2,4))</f>
        <v>#VALUE!</v>
      </c>
      <c r="T11" s="68" t="e">
        <f>WEEKDAY(DATE($X$2,$AB$2,5))</f>
        <v>#VALUE!</v>
      </c>
      <c r="U11" s="68" t="e">
        <f>WEEKDAY(DATE($X$2,$AB$2,6))</f>
        <v>#VALUE!</v>
      </c>
      <c r="V11" s="69" t="e">
        <f>WEEKDAY(DATE($X$2,$AB$2,7))</f>
        <v>#VALUE!</v>
      </c>
      <c r="W11" s="67" t="e">
        <f>WEEKDAY(DATE($X$2,$AB$2,8))</f>
        <v>#VALUE!</v>
      </c>
      <c r="X11" s="68" t="e">
        <f>WEEKDAY(DATE($X$2,$AB$2,9))</f>
        <v>#VALUE!</v>
      </c>
      <c r="Y11" s="68" t="e">
        <f>WEEKDAY(DATE($X$2,$AB$2,10))</f>
        <v>#VALUE!</v>
      </c>
      <c r="Z11" s="68" t="e">
        <f>WEEKDAY(DATE($X$2,$AB$2,11))</f>
        <v>#VALUE!</v>
      </c>
      <c r="AA11" s="68" t="e">
        <f>WEEKDAY(DATE($X$2,$AB$2,12))</f>
        <v>#VALUE!</v>
      </c>
      <c r="AB11" s="68" t="e">
        <f>WEEKDAY(DATE($X$2,$AB$2,13))</f>
        <v>#VALUE!</v>
      </c>
      <c r="AC11" s="69" t="e">
        <f>WEEKDAY(DATE($X$2,$AB$2,14))</f>
        <v>#VALUE!</v>
      </c>
      <c r="AD11" s="67" t="e">
        <f>WEEKDAY(DATE($X$2,$AB$2,15))</f>
        <v>#VALUE!</v>
      </c>
      <c r="AE11" s="68" t="e">
        <f>WEEKDAY(DATE($X$2,$AB$2,16))</f>
        <v>#VALUE!</v>
      </c>
      <c r="AF11" s="68" t="e">
        <f>WEEKDAY(DATE($X$2,$AB$2,17))</f>
        <v>#VALUE!</v>
      </c>
      <c r="AG11" s="68" t="e">
        <f>WEEKDAY(DATE($X$2,$AB$2,18))</f>
        <v>#VALUE!</v>
      </c>
      <c r="AH11" s="68" t="e">
        <f>WEEKDAY(DATE($X$2,$AB$2,19))</f>
        <v>#VALUE!</v>
      </c>
      <c r="AI11" s="68" t="e">
        <f>WEEKDAY(DATE($X$2,$AB$2,20))</f>
        <v>#VALUE!</v>
      </c>
      <c r="AJ11" s="69" t="e">
        <f>WEEKDAY(DATE($X$2,$AB$2,21))</f>
        <v>#VALUE!</v>
      </c>
      <c r="AK11" s="67" t="e">
        <f>WEEKDAY(DATE($X$2,$AB$2,22))</f>
        <v>#VALUE!</v>
      </c>
      <c r="AL11" s="68" t="e">
        <f>WEEKDAY(DATE($X$2,$AB$2,23))</f>
        <v>#VALUE!</v>
      </c>
      <c r="AM11" s="68" t="e">
        <f>WEEKDAY(DATE($X$2,$AB$2,24))</f>
        <v>#VALUE!</v>
      </c>
      <c r="AN11" s="68" t="e">
        <f>WEEKDAY(DATE($X$2,$AB$2,25))</f>
        <v>#VALUE!</v>
      </c>
      <c r="AO11" s="68" t="e">
        <f>WEEKDAY(DATE($X$2,$AB$2,26))</f>
        <v>#VALUE!</v>
      </c>
      <c r="AP11" s="68" t="e">
        <f>WEEKDAY(DATE($X$2,$AB$2,27))</f>
        <v>#VALUE!</v>
      </c>
      <c r="AQ11" s="69" t="e">
        <f>WEEKDAY(DATE($X$2,$AB$2,28))</f>
        <v>#VALUE!</v>
      </c>
      <c r="AR11" s="67">
        <f>IF(AR10=29,WEEKDAY(DATE($X$2,$AB$2,29)),0)</f>
        <v>0</v>
      </c>
      <c r="AS11" s="68">
        <f>IF(AS10=30,WEEKDAY(DATE($X$2,$AB$2,30)),0)</f>
        <v>0</v>
      </c>
      <c r="AT11" s="73">
        <f>IF(AT10=31,WEEKDAY(DATE($X$2,$AB$2,31)),0)</f>
        <v>0</v>
      </c>
      <c r="AU11" s="250"/>
      <c r="AV11" s="251"/>
      <c r="AW11" s="250"/>
      <c r="AX11" s="251"/>
      <c r="AY11" s="253"/>
      <c r="AZ11" s="253"/>
      <c r="BA11" s="253"/>
      <c r="BB11" s="253"/>
      <c r="BC11" s="253"/>
      <c r="BD11" s="253"/>
    </row>
    <row r="12" spans="2:57" ht="20.25" customHeight="1" thickBot="1">
      <c r="B12" s="290"/>
      <c r="C12" s="292"/>
      <c r="D12" s="294"/>
      <c r="E12" s="265"/>
      <c r="F12" s="262"/>
      <c r="G12" s="291"/>
      <c r="H12" s="292"/>
      <c r="I12" s="292"/>
      <c r="J12" s="292"/>
      <c r="K12" s="294"/>
      <c r="L12" s="291"/>
      <c r="M12" s="292"/>
      <c r="N12" s="292"/>
      <c r="O12" s="293"/>
      <c r="P12" s="70" t="e">
        <f>IF(P11=1,"日",IF(P11=2,"月",IF(P11=3,"火",IF(P11=4,"水",IF(P11=5,"木",IF(P11=6,"金","土"))))))</f>
        <v>#VALUE!</v>
      </c>
      <c r="Q12" s="71" t="e">
        <f t="shared" ref="Q12:V12" si="0">IF(Q11=1,"日",IF(Q11=2,"月",IF(Q11=3,"火",IF(Q11=4,"水",IF(Q11=5,"木",IF(Q11=6,"金","土"))))))</f>
        <v>#VALUE!</v>
      </c>
      <c r="R12" s="71" t="e">
        <f t="shared" si="0"/>
        <v>#VALUE!</v>
      </c>
      <c r="S12" s="71" t="e">
        <f t="shared" si="0"/>
        <v>#VALUE!</v>
      </c>
      <c r="T12" s="71" t="e">
        <f t="shared" si="0"/>
        <v>#VALUE!</v>
      </c>
      <c r="U12" s="71" t="e">
        <f t="shared" si="0"/>
        <v>#VALUE!</v>
      </c>
      <c r="V12" s="72" t="e">
        <f t="shared" si="0"/>
        <v>#VALUE!</v>
      </c>
      <c r="W12" s="70" t="e">
        <f t="shared" ref="W12" si="1">IF(W11=1,"日",IF(W11=2,"月",IF(W11=3,"火",IF(W11=4,"水",IF(W11=5,"木",IF(W11=6,"金","土"))))))</f>
        <v>#VALUE!</v>
      </c>
      <c r="X12" s="71" t="e">
        <f t="shared" ref="X12" si="2">IF(X11=1,"日",IF(X11=2,"月",IF(X11=3,"火",IF(X11=4,"水",IF(X11=5,"木",IF(X11=6,"金","土"))))))</f>
        <v>#VALUE!</v>
      </c>
      <c r="Y12" s="71" t="e">
        <f t="shared" ref="Y12" si="3">IF(Y11=1,"日",IF(Y11=2,"月",IF(Y11=3,"火",IF(Y11=4,"水",IF(Y11=5,"木",IF(Y11=6,"金","土"))))))</f>
        <v>#VALUE!</v>
      </c>
      <c r="Z12" s="71" t="e">
        <f t="shared" ref="Z12" si="4">IF(Z11=1,"日",IF(Z11=2,"月",IF(Z11=3,"火",IF(Z11=4,"水",IF(Z11=5,"木",IF(Z11=6,"金","土"))))))</f>
        <v>#VALUE!</v>
      </c>
      <c r="AA12" s="71" t="e">
        <f t="shared" ref="AA12" si="5">IF(AA11=1,"日",IF(AA11=2,"月",IF(AA11=3,"火",IF(AA11=4,"水",IF(AA11=5,"木",IF(AA11=6,"金","土"))))))</f>
        <v>#VALUE!</v>
      </c>
      <c r="AB12" s="71" t="e">
        <f t="shared" ref="AB12" si="6">IF(AB11=1,"日",IF(AB11=2,"月",IF(AB11=3,"火",IF(AB11=4,"水",IF(AB11=5,"木",IF(AB11=6,"金","土"))))))</f>
        <v>#VALUE!</v>
      </c>
      <c r="AC12" s="72" t="e">
        <f t="shared" ref="AC12" si="7">IF(AC11=1,"日",IF(AC11=2,"月",IF(AC11=3,"火",IF(AC11=4,"水",IF(AC11=5,"木",IF(AC11=6,"金","土"))))))</f>
        <v>#VALUE!</v>
      </c>
      <c r="AD12" s="70" t="e">
        <f t="shared" ref="AD12" si="8">IF(AD11=1,"日",IF(AD11=2,"月",IF(AD11=3,"火",IF(AD11=4,"水",IF(AD11=5,"木",IF(AD11=6,"金","土"))))))</f>
        <v>#VALUE!</v>
      </c>
      <c r="AE12" s="71" t="e">
        <f t="shared" ref="AE12" si="9">IF(AE11=1,"日",IF(AE11=2,"月",IF(AE11=3,"火",IF(AE11=4,"水",IF(AE11=5,"木",IF(AE11=6,"金","土"))))))</f>
        <v>#VALUE!</v>
      </c>
      <c r="AF12" s="71" t="e">
        <f t="shared" ref="AF12" si="10">IF(AF11=1,"日",IF(AF11=2,"月",IF(AF11=3,"火",IF(AF11=4,"水",IF(AF11=5,"木",IF(AF11=6,"金","土"))))))</f>
        <v>#VALUE!</v>
      </c>
      <c r="AG12" s="71" t="e">
        <f t="shared" ref="AG12" si="11">IF(AG11=1,"日",IF(AG11=2,"月",IF(AG11=3,"火",IF(AG11=4,"水",IF(AG11=5,"木",IF(AG11=6,"金","土"))))))</f>
        <v>#VALUE!</v>
      </c>
      <c r="AH12" s="71" t="e">
        <f t="shared" ref="AH12" si="12">IF(AH11=1,"日",IF(AH11=2,"月",IF(AH11=3,"火",IF(AH11=4,"水",IF(AH11=5,"木",IF(AH11=6,"金","土"))))))</f>
        <v>#VALUE!</v>
      </c>
      <c r="AI12" s="71" t="e">
        <f t="shared" ref="AI12" si="13">IF(AI11=1,"日",IF(AI11=2,"月",IF(AI11=3,"火",IF(AI11=4,"水",IF(AI11=5,"木",IF(AI11=6,"金","土"))))))</f>
        <v>#VALUE!</v>
      </c>
      <c r="AJ12" s="72" t="e">
        <f t="shared" ref="AJ12" si="14">IF(AJ11=1,"日",IF(AJ11=2,"月",IF(AJ11=3,"火",IF(AJ11=4,"水",IF(AJ11=5,"木",IF(AJ11=6,"金","土"))))))</f>
        <v>#VALUE!</v>
      </c>
      <c r="AK12" s="70" t="e">
        <f t="shared" ref="AK12" si="15">IF(AK11=1,"日",IF(AK11=2,"月",IF(AK11=3,"火",IF(AK11=4,"水",IF(AK11=5,"木",IF(AK11=6,"金","土"))))))</f>
        <v>#VALUE!</v>
      </c>
      <c r="AL12" s="71" t="e">
        <f t="shared" ref="AL12" si="16">IF(AL11=1,"日",IF(AL11=2,"月",IF(AL11=3,"火",IF(AL11=4,"水",IF(AL11=5,"木",IF(AL11=6,"金","土"))))))</f>
        <v>#VALUE!</v>
      </c>
      <c r="AM12" s="71" t="e">
        <f t="shared" ref="AM12" si="17">IF(AM11=1,"日",IF(AM11=2,"月",IF(AM11=3,"火",IF(AM11=4,"水",IF(AM11=5,"木",IF(AM11=6,"金","土"))))))</f>
        <v>#VALUE!</v>
      </c>
      <c r="AN12" s="71" t="e">
        <f t="shared" ref="AN12" si="18">IF(AN11=1,"日",IF(AN11=2,"月",IF(AN11=3,"火",IF(AN11=4,"水",IF(AN11=5,"木",IF(AN11=6,"金","土"))))))</f>
        <v>#VALUE!</v>
      </c>
      <c r="AO12" s="71" t="e">
        <f t="shared" ref="AO12" si="19">IF(AO11=1,"日",IF(AO11=2,"月",IF(AO11=3,"火",IF(AO11=4,"水",IF(AO11=5,"木",IF(AO11=6,"金","土"))))))</f>
        <v>#VALUE!</v>
      </c>
      <c r="AP12" s="71" t="e">
        <f t="shared" ref="AP12" si="20">IF(AP11=1,"日",IF(AP11=2,"月",IF(AP11=3,"火",IF(AP11=4,"水",IF(AP11=5,"木",IF(AP11=6,"金","土"))))))</f>
        <v>#VALUE!</v>
      </c>
      <c r="AQ12" s="72" t="e">
        <f t="shared" ref="AQ12" si="21">IF(AQ11=1,"日",IF(AQ11=2,"月",IF(AQ11=3,"火",IF(AQ11=4,"水",IF(AQ11=5,"木",IF(AQ11=6,"金","土"))))))</f>
        <v>#VALUE!</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288"/>
      <c r="AV12" s="289"/>
      <c r="AW12" s="288"/>
      <c r="AX12" s="289"/>
      <c r="AY12" s="253"/>
      <c r="AZ12" s="253"/>
      <c r="BA12" s="253"/>
      <c r="BB12" s="253"/>
      <c r="BC12" s="253"/>
      <c r="BD12" s="253"/>
    </row>
    <row r="13" spans="2:57" ht="39.950000000000003" customHeight="1">
      <c r="B13" s="64">
        <f>ROW()-12</f>
        <v>1</v>
      </c>
      <c r="C13" s="301"/>
      <c r="D13" s="302"/>
      <c r="E13" s="303"/>
      <c r="F13" s="304"/>
      <c r="G13" s="303"/>
      <c r="H13" s="305"/>
      <c r="I13" s="305"/>
      <c r="J13" s="305"/>
      <c r="K13" s="304"/>
      <c r="L13" s="306"/>
      <c r="M13" s="307"/>
      <c r="N13" s="307"/>
      <c r="O13" s="30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297" t="str">
        <f>IF($AZ$3="４週",SUM(P13:AQ13),IF($AZ$3="暦月",SUM(P13:AT13),""))</f>
        <v/>
      </c>
      <c r="AV13" s="298"/>
      <c r="AW13" s="299" t="str">
        <f t="shared" ref="AW13:AW22" si="22">IF($AZ$3="４週",AU13/4,IF($AZ$3="暦月",AU13/($AZ$6/7),""))</f>
        <v/>
      </c>
      <c r="AX13" s="300"/>
      <c r="AY13" s="311"/>
      <c r="AZ13" s="312"/>
      <c r="BA13" s="312"/>
      <c r="BB13" s="312"/>
      <c r="BC13" s="312"/>
      <c r="BD13" s="313"/>
    </row>
    <row r="14" spans="2:57" ht="39.950000000000003" customHeight="1">
      <c r="B14" s="65">
        <f t="shared" ref="B14:B22" si="23">ROW()-12</f>
        <v>2</v>
      </c>
      <c r="C14" s="295"/>
      <c r="D14" s="296"/>
      <c r="E14" s="191"/>
      <c r="F14" s="192"/>
      <c r="G14" s="191"/>
      <c r="H14" s="193"/>
      <c r="I14" s="193"/>
      <c r="J14" s="193"/>
      <c r="K14" s="192"/>
      <c r="L14" s="194"/>
      <c r="M14" s="195"/>
      <c r="N14" s="195"/>
      <c r="O14" s="19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97" t="str">
        <f>IF($AZ$3="４週",SUM(P14:AQ14),IF($AZ$3="暦月",SUM(P14:AT14),""))</f>
        <v/>
      </c>
      <c r="AV14" s="198"/>
      <c r="AW14" s="199" t="str">
        <f t="shared" si="22"/>
        <v/>
      </c>
      <c r="AX14" s="200"/>
      <c r="AY14" s="171"/>
      <c r="AZ14" s="172"/>
      <c r="BA14" s="172"/>
      <c r="BB14" s="172"/>
      <c r="BC14" s="172"/>
      <c r="BD14" s="173"/>
    </row>
    <row r="15" spans="2:57" ht="39.950000000000003" customHeight="1">
      <c r="B15" s="65">
        <f t="shared" si="23"/>
        <v>3</v>
      </c>
      <c r="C15" s="295"/>
      <c r="D15" s="296"/>
      <c r="E15" s="191"/>
      <c r="F15" s="192"/>
      <c r="G15" s="191"/>
      <c r="H15" s="193"/>
      <c r="I15" s="193"/>
      <c r="J15" s="193"/>
      <c r="K15" s="192"/>
      <c r="L15" s="194"/>
      <c r="M15" s="195"/>
      <c r="N15" s="195"/>
      <c r="O15" s="19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97" t="str">
        <f>IF($AZ$3="４週",SUM(P15:AQ15),IF($AZ$3="暦月",SUM(P15:AT15),""))</f>
        <v/>
      </c>
      <c r="AV15" s="198"/>
      <c r="AW15" s="199" t="str">
        <f t="shared" si="22"/>
        <v/>
      </c>
      <c r="AX15" s="200"/>
      <c r="AY15" s="171"/>
      <c r="AZ15" s="172"/>
      <c r="BA15" s="172"/>
      <c r="BB15" s="172"/>
      <c r="BC15" s="172"/>
      <c r="BD15" s="173"/>
    </row>
    <row r="16" spans="2:57" ht="39.950000000000003" customHeight="1">
      <c r="B16" s="65">
        <f t="shared" si="23"/>
        <v>4</v>
      </c>
      <c r="C16" s="295"/>
      <c r="D16" s="296"/>
      <c r="E16" s="191"/>
      <c r="F16" s="192"/>
      <c r="G16" s="191"/>
      <c r="H16" s="193"/>
      <c r="I16" s="193"/>
      <c r="J16" s="193"/>
      <c r="K16" s="192"/>
      <c r="L16" s="194"/>
      <c r="M16" s="195"/>
      <c r="N16" s="195"/>
      <c r="O16" s="19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97" t="str">
        <f>IF($AZ$3="４週",SUM(P16:AQ16),IF($AZ$3="暦月",SUM(P16:AT16),""))</f>
        <v/>
      </c>
      <c r="AV16" s="198"/>
      <c r="AW16" s="199" t="str">
        <f t="shared" si="22"/>
        <v/>
      </c>
      <c r="AX16" s="200"/>
      <c r="AY16" s="171"/>
      <c r="AZ16" s="172"/>
      <c r="BA16" s="172"/>
      <c r="BB16" s="172"/>
      <c r="BC16" s="172"/>
      <c r="BD16" s="173"/>
    </row>
    <row r="17" spans="2:56" ht="39.950000000000003" customHeight="1">
      <c r="B17" s="65">
        <f t="shared" si="23"/>
        <v>5</v>
      </c>
      <c r="C17" s="295"/>
      <c r="D17" s="296"/>
      <c r="E17" s="191"/>
      <c r="F17" s="192"/>
      <c r="G17" s="191"/>
      <c r="H17" s="193"/>
      <c r="I17" s="193"/>
      <c r="J17" s="193"/>
      <c r="K17" s="192"/>
      <c r="L17" s="194"/>
      <c r="M17" s="195"/>
      <c r="N17" s="195"/>
      <c r="O17" s="19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97" t="str">
        <f t="shared" ref="AU17:AU22" si="24">IF($AZ$3="４週",SUM(P17:AQ17),IF($AZ$3="暦月",SUM(P17:AT17),""))</f>
        <v/>
      </c>
      <c r="AV17" s="198"/>
      <c r="AW17" s="199" t="str">
        <f t="shared" si="22"/>
        <v/>
      </c>
      <c r="AX17" s="200"/>
      <c r="AY17" s="171"/>
      <c r="AZ17" s="172"/>
      <c r="BA17" s="172"/>
      <c r="BB17" s="172"/>
      <c r="BC17" s="172"/>
      <c r="BD17" s="173"/>
    </row>
    <row r="18" spans="2:56" ht="39.950000000000003" customHeight="1">
      <c r="B18" s="65">
        <f t="shared" si="23"/>
        <v>6</v>
      </c>
      <c r="C18" s="295"/>
      <c r="D18" s="296"/>
      <c r="E18" s="191"/>
      <c r="F18" s="192"/>
      <c r="G18" s="191"/>
      <c r="H18" s="193"/>
      <c r="I18" s="193"/>
      <c r="J18" s="193"/>
      <c r="K18" s="192"/>
      <c r="L18" s="194"/>
      <c r="M18" s="195"/>
      <c r="N18" s="195"/>
      <c r="O18" s="19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97" t="str">
        <f t="shared" si="24"/>
        <v/>
      </c>
      <c r="AV18" s="198"/>
      <c r="AW18" s="199" t="str">
        <f t="shared" si="22"/>
        <v/>
      </c>
      <c r="AX18" s="200"/>
      <c r="AY18" s="171"/>
      <c r="AZ18" s="172"/>
      <c r="BA18" s="172"/>
      <c r="BB18" s="172"/>
      <c r="BC18" s="172"/>
      <c r="BD18" s="173"/>
    </row>
    <row r="19" spans="2:56" ht="39.950000000000003" customHeight="1">
      <c r="B19" s="65">
        <f t="shared" si="23"/>
        <v>7</v>
      </c>
      <c r="C19" s="295"/>
      <c r="D19" s="296"/>
      <c r="E19" s="191"/>
      <c r="F19" s="192"/>
      <c r="G19" s="191"/>
      <c r="H19" s="193"/>
      <c r="I19" s="193"/>
      <c r="J19" s="193"/>
      <c r="K19" s="192"/>
      <c r="L19" s="194"/>
      <c r="M19" s="195"/>
      <c r="N19" s="195"/>
      <c r="O19" s="19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97" t="str">
        <f t="shared" si="24"/>
        <v/>
      </c>
      <c r="AV19" s="198"/>
      <c r="AW19" s="199" t="str">
        <f t="shared" si="22"/>
        <v/>
      </c>
      <c r="AX19" s="200"/>
      <c r="AY19" s="171"/>
      <c r="AZ19" s="172"/>
      <c r="BA19" s="172"/>
      <c r="BB19" s="172"/>
      <c r="BC19" s="172"/>
      <c r="BD19" s="173"/>
    </row>
    <row r="20" spans="2:56" ht="39.950000000000003" customHeight="1">
      <c r="B20" s="65">
        <f t="shared" si="23"/>
        <v>8</v>
      </c>
      <c r="C20" s="295"/>
      <c r="D20" s="296"/>
      <c r="E20" s="191"/>
      <c r="F20" s="192"/>
      <c r="G20" s="191"/>
      <c r="H20" s="193"/>
      <c r="I20" s="193"/>
      <c r="J20" s="193"/>
      <c r="K20" s="192"/>
      <c r="L20" s="194"/>
      <c r="M20" s="195"/>
      <c r="N20" s="195"/>
      <c r="O20" s="19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97" t="str">
        <f t="shared" si="24"/>
        <v/>
      </c>
      <c r="AV20" s="198"/>
      <c r="AW20" s="199" t="str">
        <f t="shared" si="22"/>
        <v/>
      </c>
      <c r="AX20" s="200"/>
      <c r="AY20" s="171"/>
      <c r="AZ20" s="172"/>
      <c r="BA20" s="172"/>
      <c r="BB20" s="172"/>
      <c r="BC20" s="172"/>
      <c r="BD20" s="173"/>
    </row>
    <row r="21" spans="2:56" ht="39.950000000000003" customHeight="1">
      <c r="B21" s="65">
        <f t="shared" si="23"/>
        <v>9</v>
      </c>
      <c r="C21" s="295"/>
      <c r="D21" s="296"/>
      <c r="E21" s="191"/>
      <c r="F21" s="192"/>
      <c r="G21" s="191"/>
      <c r="H21" s="193"/>
      <c r="I21" s="193"/>
      <c r="J21" s="193"/>
      <c r="K21" s="192"/>
      <c r="L21" s="194"/>
      <c r="M21" s="195"/>
      <c r="N21" s="195"/>
      <c r="O21" s="19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97" t="str">
        <f t="shared" si="24"/>
        <v/>
      </c>
      <c r="AV21" s="198"/>
      <c r="AW21" s="199" t="str">
        <f t="shared" si="22"/>
        <v/>
      </c>
      <c r="AX21" s="200"/>
      <c r="AY21" s="171"/>
      <c r="AZ21" s="172"/>
      <c r="BA21" s="172"/>
      <c r="BB21" s="172"/>
      <c r="BC21" s="172"/>
      <c r="BD21" s="173"/>
    </row>
    <row r="22" spans="2:56" ht="39.950000000000003" customHeight="1" thickBot="1">
      <c r="B22" s="66">
        <f t="shared" si="23"/>
        <v>10</v>
      </c>
      <c r="C22" s="309"/>
      <c r="D22" s="310"/>
      <c r="E22" s="176"/>
      <c r="F22" s="177"/>
      <c r="G22" s="176"/>
      <c r="H22" s="178"/>
      <c r="I22" s="178"/>
      <c r="J22" s="178"/>
      <c r="K22" s="177"/>
      <c r="L22" s="179"/>
      <c r="M22" s="180"/>
      <c r="N22" s="180"/>
      <c r="O22" s="181"/>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182" t="str">
        <f t="shared" si="24"/>
        <v/>
      </c>
      <c r="AV22" s="183"/>
      <c r="AW22" s="184" t="str">
        <f t="shared" si="22"/>
        <v/>
      </c>
      <c r="AX22" s="185"/>
      <c r="AY22" s="186"/>
      <c r="AZ22" s="187"/>
      <c r="BA22" s="187"/>
      <c r="BB22" s="187"/>
      <c r="BC22" s="187"/>
      <c r="BD22" s="188"/>
    </row>
    <row r="23" spans="2:56" ht="20.25" customHeight="1">
      <c r="C23" s="55"/>
      <c r="D23" s="56"/>
      <c r="E23" s="57"/>
      <c r="AC23" s="2"/>
    </row>
    <row r="24" spans="2:56" ht="20.25" customHeight="1">
      <c r="B24" s="47" t="s">
        <v>136</v>
      </c>
      <c r="C24" s="47"/>
      <c r="D24" s="47"/>
      <c r="E24" s="47"/>
      <c r="F24" s="47"/>
      <c r="G24" s="47"/>
      <c r="H24" s="47"/>
      <c r="I24" s="47"/>
      <c r="J24" s="47"/>
      <c r="K24" s="47"/>
      <c r="L24" s="53"/>
      <c r="M24" s="47"/>
      <c r="N24" s="47"/>
      <c r="O24" s="47"/>
      <c r="P24" s="47"/>
      <c r="Q24" s="47"/>
      <c r="R24" s="47"/>
      <c r="S24" s="47"/>
      <c r="T24" s="47" t="s">
        <v>81</v>
      </c>
      <c r="U24" s="47"/>
      <c r="V24" s="47"/>
      <c r="W24" s="47"/>
      <c r="X24" s="47"/>
      <c r="Y24" s="47"/>
      <c r="Z24" s="78"/>
      <c r="AQ24" s="286" t="s">
        <v>152</v>
      </c>
      <c r="AR24" s="286"/>
      <c r="AS24" s="286"/>
      <c r="AT24" s="286"/>
      <c r="AU24" s="286"/>
      <c r="AV24" s="286"/>
      <c r="AW24" s="286"/>
      <c r="AX24" s="286"/>
      <c r="AY24" s="286"/>
      <c r="AZ24" s="286"/>
      <c r="BA24" s="286"/>
    </row>
    <row r="25" spans="2:56" ht="20.25" customHeight="1">
      <c r="B25" s="47"/>
      <c r="C25" s="168" t="s">
        <v>37</v>
      </c>
      <c r="D25" s="168"/>
      <c r="E25" s="168" t="s">
        <v>38</v>
      </c>
      <c r="F25" s="168"/>
      <c r="G25" s="168"/>
      <c r="H25" s="168"/>
      <c r="I25" s="47"/>
      <c r="J25" s="170" t="s">
        <v>41</v>
      </c>
      <c r="K25" s="170"/>
      <c r="L25" s="170"/>
      <c r="M25" s="170"/>
      <c r="N25" s="47"/>
      <c r="O25" s="47"/>
      <c r="P25" s="75" t="s">
        <v>49</v>
      </c>
      <c r="Q25" s="75"/>
      <c r="R25" s="47"/>
      <c r="S25" s="47"/>
      <c r="T25" s="145" t="s">
        <v>7</v>
      </c>
      <c r="U25" s="147"/>
      <c r="V25" s="145" t="s">
        <v>8</v>
      </c>
      <c r="W25" s="146"/>
      <c r="X25" s="146"/>
      <c r="Y25" s="147"/>
      <c r="Z25" s="78"/>
      <c r="AQ25" s="287"/>
      <c r="AR25" s="287"/>
      <c r="AS25" s="287"/>
      <c r="AT25" s="287"/>
      <c r="AU25" s="287"/>
      <c r="AV25" s="287"/>
      <c r="AW25" s="287"/>
      <c r="AX25" s="287"/>
      <c r="AY25" s="287"/>
      <c r="AZ25" s="287"/>
      <c r="BA25" s="287"/>
    </row>
    <row r="26" spans="2:56" ht="20.25" customHeight="1">
      <c r="B26" s="47"/>
      <c r="C26" s="169"/>
      <c r="D26" s="169"/>
      <c r="E26" s="169" t="s">
        <v>39</v>
      </c>
      <c r="F26" s="169"/>
      <c r="G26" s="169" t="s">
        <v>40</v>
      </c>
      <c r="H26" s="169"/>
      <c r="I26" s="47"/>
      <c r="J26" s="169" t="s">
        <v>39</v>
      </c>
      <c r="K26" s="169"/>
      <c r="L26" s="169" t="s">
        <v>40</v>
      </c>
      <c r="M26" s="169"/>
      <c r="N26" s="47"/>
      <c r="O26" s="47"/>
      <c r="P26" s="75" t="s">
        <v>46</v>
      </c>
      <c r="Q26" s="75"/>
      <c r="R26" s="47"/>
      <c r="S26" s="47"/>
      <c r="T26" s="145" t="s">
        <v>3</v>
      </c>
      <c r="U26" s="147"/>
      <c r="V26" s="145" t="s">
        <v>52</v>
      </c>
      <c r="W26" s="146"/>
      <c r="X26" s="146"/>
      <c r="Y26" s="147"/>
      <c r="Z26" s="80"/>
      <c r="AQ26" s="280" t="s">
        <v>153</v>
      </c>
      <c r="AR26" s="280"/>
      <c r="AT26" s="280" t="s">
        <v>154</v>
      </c>
      <c r="AU26" s="280"/>
      <c r="AV26" s="281" t="s">
        <v>155</v>
      </c>
      <c r="AW26" s="281"/>
      <c r="AX26" s="281"/>
      <c r="AY26" s="281"/>
      <c r="AZ26" s="280" t="s">
        <v>152</v>
      </c>
      <c r="BA26" s="280"/>
    </row>
    <row r="27" spans="2:56" ht="20.25" customHeight="1">
      <c r="B27" s="47"/>
      <c r="C27" s="145" t="s">
        <v>3</v>
      </c>
      <c r="D27" s="147"/>
      <c r="E27" s="160">
        <f>SUMIFS($AU$13:$AV$22,$C$13:$D$22,"福祉用具専門相談員",$E$13:$F$22,"A")</f>
        <v>0</v>
      </c>
      <c r="F27" s="161"/>
      <c r="G27" s="162">
        <f>SUMIFS($AW$13:$AX$22,$C$13:$D$22,"福祉用具専門相談員",$E$13:$F$22,"A")</f>
        <v>0</v>
      </c>
      <c r="H27" s="163"/>
      <c r="I27" s="88"/>
      <c r="J27" s="164">
        <v>0</v>
      </c>
      <c r="K27" s="165"/>
      <c r="L27" s="164">
        <v>0</v>
      </c>
      <c r="M27" s="165"/>
      <c r="N27" s="88"/>
      <c r="O27" s="88"/>
      <c r="P27" s="164">
        <v>0</v>
      </c>
      <c r="Q27" s="165"/>
      <c r="R27" s="47"/>
      <c r="S27" s="47"/>
      <c r="T27" s="145" t="s">
        <v>4</v>
      </c>
      <c r="U27" s="147"/>
      <c r="V27" s="145" t="s">
        <v>53</v>
      </c>
      <c r="W27" s="146"/>
      <c r="X27" s="146"/>
      <c r="Y27" s="147"/>
      <c r="Z27" s="81"/>
      <c r="AQ27" s="282"/>
      <c r="AR27" s="282"/>
      <c r="AS27" s="124" t="s">
        <v>156</v>
      </c>
      <c r="AT27" s="283"/>
      <c r="AU27" s="283"/>
      <c r="AV27" s="125" t="s">
        <v>157</v>
      </c>
      <c r="AW27" s="284">
        <v>0</v>
      </c>
      <c r="AX27" s="284"/>
      <c r="AY27" s="126" t="s">
        <v>0</v>
      </c>
      <c r="AZ27" s="285" t="str">
        <f>IF(OR(AQ27="",AT27=""),"",(AT27+IF(AQ27&gt;AT27,1,0)-AQ27-AW27)*24)</f>
        <v/>
      </c>
      <c r="BA27" s="285"/>
    </row>
    <row r="28" spans="2:56" ht="20.25" customHeight="1">
      <c r="B28" s="47"/>
      <c r="C28" s="145" t="s">
        <v>4</v>
      </c>
      <c r="D28" s="147"/>
      <c r="E28" s="160">
        <f>SUMIFS($AU$13:$AV$22,$C$13:$D$22,"福祉用具専門相談員",$E$13:$F$22,"B")</f>
        <v>0</v>
      </c>
      <c r="F28" s="161"/>
      <c r="G28" s="162">
        <f>SUMIFS($AW$13:$AX$22,$C$13:$D$22,"福祉用具専門相談員",$E$13:$F$22,"B")</f>
        <v>0</v>
      </c>
      <c r="H28" s="163"/>
      <c r="I28" s="88"/>
      <c r="J28" s="164">
        <v>0</v>
      </c>
      <c r="K28" s="165"/>
      <c r="L28" s="164">
        <v>0</v>
      </c>
      <c r="M28" s="165"/>
      <c r="N28" s="88"/>
      <c r="O28" s="88"/>
      <c r="P28" s="164">
        <v>0</v>
      </c>
      <c r="Q28" s="165"/>
      <c r="R28" s="47"/>
      <c r="S28" s="47"/>
      <c r="T28" s="145" t="s">
        <v>5</v>
      </c>
      <c r="U28" s="147"/>
      <c r="V28" s="145" t="s">
        <v>54</v>
      </c>
      <c r="W28" s="146"/>
      <c r="X28" s="146"/>
      <c r="Y28" s="147"/>
      <c r="Z28" s="81"/>
      <c r="AQ28" s="282"/>
      <c r="AR28" s="282"/>
      <c r="AS28" s="124" t="s">
        <v>156</v>
      </c>
      <c r="AT28" s="283"/>
      <c r="AU28" s="283"/>
      <c r="AV28" s="125" t="s">
        <v>157</v>
      </c>
      <c r="AW28" s="284">
        <v>0</v>
      </c>
      <c r="AX28" s="284"/>
      <c r="AY28" s="126" t="s">
        <v>0</v>
      </c>
      <c r="AZ28" s="285" t="str">
        <f t="shared" ref="AZ28:AZ31" si="25">IF(OR(AQ28="",AT28=""),"",(AT28+IF(AQ28&gt;AT28,1,0)-AQ28-AW28)*24)</f>
        <v/>
      </c>
      <c r="BA28" s="285"/>
    </row>
    <row r="29" spans="2:56" ht="20.25" customHeight="1">
      <c r="B29" s="47"/>
      <c r="C29" s="145" t="s">
        <v>5</v>
      </c>
      <c r="D29" s="147"/>
      <c r="E29" s="160">
        <f>SUMIFS($AU$13:$AV$22,$C$13:$D$22,"福祉用具専門相談員",$E$13:$F$22,"C")</f>
        <v>0</v>
      </c>
      <c r="F29" s="161"/>
      <c r="G29" s="162">
        <f>SUMIFS($AW$13:$AX$22,$C$13:$D$22,"福祉用具専門相談員",$E$13:$F$22,"C")</f>
        <v>0</v>
      </c>
      <c r="H29" s="163"/>
      <c r="I29" s="88"/>
      <c r="J29" s="164">
        <v>0</v>
      </c>
      <c r="K29" s="165"/>
      <c r="L29" s="166">
        <v>0</v>
      </c>
      <c r="M29" s="167"/>
      <c r="N29" s="88"/>
      <c r="O29" s="88"/>
      <c r="P29" s="160" t="s">
        <v>30</v>
      </c>
      <c r="Q29" s="161"/>
      <c r="R29" s="47"/>
      <c r="S29" s="47"/>
      <c r="T29" s="145" t="s">
        <v>6</v>
      </c>
      <c r="U29" s="147"/>
      <c r="V29" s="145" t="s">
        <v>80</v>
      </c>
      <c r="W29" s="146"/>
      <c r="X29" s="146"/>
      <c r="Y29" s="147"/>
      <c r="Z29" s="82"/>
      <c r="AQ29" s="282"/>
      <c r="AR29" s="282"/>
      <c r="AS29" s="124" t="s">
        <v>156</v>
      </c>
      <c r="AT29" s="283"/>
      <c r="AU29" s="283"/>
      <c r="AV29" s="125" t="s">
        <v>157</v>
      </c>
      <c r="AW29" s="284">
        <v>0</v>
      </c>
      <c r="AX29" s="284"/>
      <c r="AY29" s="126" t="s">
        <v>0</v>
      </c>
      <c r="AZ29" s="285" t="str">
        <f t="shared" si="25"/>
        <v/>
      </c>
      <c r="BA29" s="285"/>
    </row>
    <row r="30" spans="2:56" ht="20.25" customHeight="1">
      <c r="B30" s="47"/>
      <c r="C30" s="145" t="s">
        <v>6</v>
      </c>
      <c r="D30" s="147"/>
      <c r="E30" s="160">
        <f>SUMIFS($AU$13:$AV$22,$C$13:$D$22,"福祉用具専門相談員",$E$13:$F$22,"D")</f>
        <v>0</v>
      </c>
      <c r="F30" s="161"/>
      <c r="G30" s="162">
        <f>SUMIFS($AW$13:$AX$22,$C$13:$D$22,"福祉用具専門相談員",$E$13:$F$22,"D")</f>
        <v>0</v>
      </c>
      <c r="H30" s="163"/>
      <c r="I30" s="88"/>
      <c r="J30" s="164">
        <v>0</v>
      </c>
      <c r="K30" s="165"/>
      <c r="L30" s="166">
        <v>0</v>
      </c>
      <c r="M30" s="167"/>
      <c r="N30" s="88"/>
      <c r="O30" s="88"/>
      <c r="P30" s="160" t="s">
        <v>30</v>
      </c>
      <c r="Q30" s="161"/>
      <c r="R30" s="47"/>
      <c r="S30" s="47"/>
      <c r="T30" s="47"/>
      <c r="U30" s="157"/>
      <c r="V30" s="157"/>
      <c r="W30" s="158"/>
      <c r="X30" s="158"/>
      <c r="Y30" s="120"/>
      <c r="Z30" s="120"/>
      <c r="AQ30" s="282"/>
      <c r="AR30" s="282"/>
      <c r="AS30" s="124" t="s">
        <v>156</v>
      </c>
      <c r="AT30" s="283"/>
      <c r="AU30" s="283"/>
      <c r="AV30" s="125" t="s">
        <v>157</v>
      </c>
      <c r="AW30" s="284">
        <v>0</v>
      </c>
      <c r="AX30" s="284"/>
      <c r="AY30" s="126" t="s">
        <v>0</v>
      </c>
      <c r="AZ30" s="285" t="str">
        <f t="shared" si="25"/>
        <v/>
      </c>
      <c r="BA30" s="285"/>
    </row>
    <row r="31" spans="2:56" ht="20.25" customHeight="1">
      <c r="B31" s="47"/>
      <c r="C31" s="145" t="s">
        <v>27</v>
      </c>
      <c r="D31" s="147"/>
      <c r="E31" s="160">
        <f>SUM(E27:F30)</f>
        <v>0</v>
      </c>
      <c r="F31" s="161"/>
      <c r="G31" s="162">
        <f>SUM(G27:H30)</f>
        <v>0</v>
      </c>
      <c r="H31" s="163"/>
      <c r="I31" s="88"/>
      <c r="J31" s="160">
        <f>SUM(J27:K30)</f>
        <v>0</v>
      </c>
      <c r="K31" s="161"/>
      <c r="L31" s="160">
        <f>SUM(L27:M30)</f>
        <v>0</v>
      </c>
      <c r="M31" s="161"/>
      <c r="N31" s="88"/>
      <c r="O31" s="88"/>
      <c r="P31" s="160">
        <f>SUM(P27:Q28)</f>
        <v>0</v>
      </c>
      <c r="Q31" s="161"/>
      <c r="R31" s="47"/>
      <c r="S31" s="47"/>
      <c r="T31" s="47"/>
      <c r="U31" s="157"/>
      <c r="V31" s="157"/>
      <c r="W31" s="158"/>
      <c r="X31" s="158"/>
      <c r="Y31" s="119"/>
      <c r="Z31" s="119"/>
      <c r="AQ31" s="282"/>
      <c r="AR31" s="282"/>
      <c r="AS31" s="124" t="s">
        <v>156</v>
      </c>
      <c r="AT31" s="283"/>
      <c r="AU31" s="283"/>
      <c r="AV31" s="125" t="s">
        <v>157</v>
      </c>
      <c r="AW31" s="284">
        <v>0</v>
      </c>
      <c r="AX31" s="284"/>
      <c r="AY31" s="126" t="s">
        <v>0</v>
      </c>
      <c r="AZ31" s="285" t="str">
        <f t="shared" si="25"/>
        <v/>
      </c>
      <c r="BA31" s="285"/>
    </row>
    <row r="32" spans="2:56" ht="20.25" customHeight="1">
      <c r="B32" s="47"/>
      <c r="C32" s="47"/>
      <c r="D32" s="47"/>
      <c r="E32" s="47"/>
      <c r="F32" s="47"/>
      <c r="G32" s="47"/>
      <c r="H32" s="47"/>
      <c r="I32" s="47"/>
      <c r="J32" s="47"/>
      <c r="K32" s="47"/>
      <c r="L32" s="53"/>
      <c r="M32" s="47"/>
      <c r="N32" s="47"/>
      <c r="O32" s="47"/>
      <c r="P32" s="47"/>
      <c r="Q32" s="47"/>
      <c r="R32" s="47"/>
      <c r="S32" s="47"/>
      <c r="T32" s="47"/>
      <c r="U32" s="78"/>
      <c r="V32" s="78"/>
      <c r="W32" s="78"/>
      <c r="X32" s="78"/>
      <c r="Y32" s="78"/>
      <c r="Z32" s="78"/>
      <c r="AQ32" s="78"/>
      <c r="AR32" s="78"/>
      <c r="AS32" s="123"/>
      <c r="AT32" s="123"/>
      <c r="AU32" s="78"/>
      <c r="AV32" s="78"/>
      <c r="AW32" s="78"/>
    </row>
    <row r="33" spans="2:58" ht="20.25" customHeight="1">
      <c r="B33" s="47"/>
      <c r="C33" s="53" t="s">
        <v>47</v>
      </c>
      <c r="D33" s="47"/>
      <c r="E33" s="47"/>
      <c r="F33" s="47"/>
      <c r="G33" s="47"/>
      <c r="H33" s="47"/>
      <c r="I33" s="83" t="s">
        <v>99</v>
      </c>
      <c r="J33" s="145" t="str">
        <f>IF($AZ$3="","",IF($AZ$3="暦月","暦月",IF($AZ$3="４週","週")))</f>
        <v/>
      </c>
      <c r="K33" s="147"/>
      <c r="L33" s="84"/>
      <c r="M33" s="83"/>
      <c r="N33" s="47"/>
      <c r="O33" s="47"/>
      <c r="P33" s="47"/>
      <c r="Q33" s="47"/>
      <c r="R33" s="47"/>
      <c r="S33" s="47"/>
      <c r="T33" s="47"/>
      <c r="U33" s="79"/>
      <c r="V33" s="78"/>
      <c r="W33" s="78"/>
      <c r="X33" s="78"/>
      <c r="Y33" s="78"/>
      <c r="Z33" s="78"/>
      <c r="AQ33" s="127"/>
      <c r="AR33" s="127" t="s">
        <v>158</v>
      </c>
      <c r="AS33" s="127"/>
      <c r="AT33" s="127"/>
      <c r="AU33" s="127"/>
      <c r="AV33" s="127"/>
      <c r="AW33" s="127"/>
      <c r="AX33" s="127"/>
      <c r="AY33" s="127"/>
      <c r="BA33" s="127"/>
    </row>
    <row r="34" spans="2:58" ht="20.25" customHeight="1">
      <c r="B34" s="47"/>
      <c r="C34" s="47" t="s">
        <v>42</v>
      </c>
      <c r="D34" s="47"/>
      <c r="E34" s="47"/>
      <c r="F34" s="47"/>
      <c r="G34" s="47"/>
      <c r="H34" s="47" t="s">
        <v>43</v>
      </c>
      <c r="I34" s="47"/>
      <c r="J34" s="47"/>
      <c r="K34" s="47"/>
      <c r="L34" s="53"/>
      <c r="M34" s="47"/>
      <c r="N34" s="47"/>
      <c r="O34" s="47"/>
      <c r="P34" s="47"/>
      <c r="Q34" s="47"/>
      <c r="R34" s="47"/>
      <c r="S34" s="47"/>
      <c r="T34" s="47"/>
      <c r="U34" s="78"/>
      <c r="V34" s="78"/>
      <c r="W34" s="78"/>
      <c r="X34" s="78"/>
      <c r="Y34" s="78"/>
      <c r="Z34" s="78"/>
      <c r="AQ34" s="127"/>
      <c r="AR34" s="127" t="s">
        <v>159</v>
      </c>
      <c r="AS34" s="127"/>
      <c r="AT34" s="127"/>
      <c r="AU34" s="127"/>
      <c r="AV34" s="127"/>
      <c r="AW34" s="127"/>
      <c r="AX34" s="127"/>
      <c r="AY34" s="127"/>
      <c r="AZ34" s="127"/>
    </row>
    <row r="35" spans="2:58" ht="20.25" customHeight="1">
      <c r="B35" s="47"/>
      <c r="C35" s="47" t="str">
        <f>IF($J$33="週","対象時間数（週平均）","対象時間数（当月合計）")</f>
        <v>対象時間数（当月合計）</v>
      </c>
      <c r="D35" s="47"/>
      <c r="E35" s="47"/>
      <c r="F35" s="47"/>
      <c r="G35" s="47"/>
      <c r="H35" s="47" t="str">
        <f>IF($J$33="週","週に勤務すべき時間数","当月に勤務すべき時間数")</f>
        <v>当月に勤務すべき時間数</v>
      </c>
      <c r="I35" s="47"/>
      <c r="J35" s="47"/>
      <c r="K35" s="47"/>
      <c r="L35" s="53"/>
      <c r="M35" s="144" t="s">
        <v>44</v>
      </c>
      <c r="N35" s="144"/>
      <c r="O35" s="144"/>
      <c r="P35" s="144"/>
      <c r="Q35" s="47"/>
      <c r="R35" s="47"/>
      <c r="S35" s="47"/>
      <c r="T35" s="47"/>
      <c r="U35" s="78"/>
      <c r="V35" s="78"/>
      <c r="W35" s="78"/>
      <c r="X35" s="78"/>
      <c r="Y35" s="78"/>
      <c r="Z35" s="78"/>
    </row>
    <row r="36" spans="2:58" ht="20.25" customHeight="1">
      <c r="B36" s="47"/>
      <c r="C36" s="154">
        <f>IF($J$33="週",L31,J31)</f>
        <v>0</v>
      </c>
      <c r="D36" s="155"/>
      <c r="E36" s="155"/>
      <c r="F36" s="156"/>
      <c r="G36" s="77" t="s">
        <v>28</v>
      </c>
      <c r="H36" s="145">
        <f>IF($J$33="週",$AV$5,$AZ$5)</f>
        <v>160</v>
      </c>
      <c r="I36" s="146"/>
      <c r="J36" s="146"/>
      <c r="K36" s="147"/>
      <c r="L36" s="77" t="s">
        <v>29</v>
      </c>
      <c r="M36" s="148">
        <f>ROUNDDOWN(C36/H36,1)</f>
        <v>0</v>
      </c>
      <c r="N36" s="149"/>
      <c r="O36" s="149"/>
      <c r="P36" s="150"/>
      <c r="Q36" s="47"/>
      <c r="R36" s="47"/>
      <c r="S36" s="47"/>
      <c r="T36" s="47"/>
      <c r="U36" s="159"/>
      <c r="V36" s="159"/>
      <c r="W36" s="159"/>
      <c r="X36" s="159"/>
      <c r="Y36" s="81"/>
      <c r="Z36" s="78"/>
    </row>
    <row r="37" spans="2:58" ht="20.25" customHeight="1">
      <c r="B37" s="47"/>
      <c r="C37" s="47"/>
      <c r="D37" s="47"/>
      <c r="E37" s="47"/>
      <c r="F37" s="47"/>
      <c r="G37" s="47"/>
      <c r="H37" s="47"/>
      <c r="I37" s="47"/>
      <c r="J37" s="47"/>
      <c r="K37" s="47"/>
      <c r="L37" s="53"/>
      <c r="M37" s="47" t="s">
        <v>82</v>
      </c>
      <c r="N37" s="47"/>
      <c r="O37" s="47"/>
      <c r="P37" s="47"/>
      <c r="Q37" s="47"/>
      <c r="R37" s="47"/>
      <c r="S37" s="47"/>
      <c r="T37" s="47"/>
      <c r="U37" s="78"/>
      <c r="V37" s="78"/>
      <c r="W37" s="78"/>
      <c r="X37" s="78"/>
      <c r="Y37" s="78"/>
      <c r="Z37" s="78"/>
    </row>
    <row r="38" spans="2:58" ht="20.25" customHeight="1">
      <c r="B38" s="47"/>
      <c r="C38" s="47" t="s">
        <v>146</v>
      </c>
      <c r="D38" s="47"/>
      <c r="E38" s="47"/>
      <c r="F38" s="47"/>
      <c r="G38" s="47"/>
      <c r="H38" s="47"/>
      <c r="I38" s="47"/>
      <c r="J38" s="47"/>
      <c r="K38" s="47"/>
      <c r="L38" s="53"/>
      <c r="M38" s="47"/>
      <c r="N38" s="47"/>
      <c r="O38" s="47"/>
      <c r="P38" s="47"/>
      <c r="Q38" s="47"/>
      <c r="R38" s="47"/>
      <c r="S38" s="47"/>
      <c r="T38" s="47"/>
      <c r="U38" s="47"/>
      <c r="V38" s="85"/>
      <c r="W38" s="86"/>
      <c r="X38" s="86"/>
      <c r="Y38" s="47"/>
      <c r="Z38" s="47"/>
    </row>
    <row r="39" spans="2:58" ht="20.25" customHeight="1">
      <c r="B39" s="47"/>
      <c r="C39" s="47" t="s">
        <v>49</v>
      </c>
      <c r="D39" s="47"/>
      <c r="E39" s="47"/>
      <c r="F39" s="47"/>
      <c r="G39" s="47"/>
      <c r="H39" s="47"/>
      <c r="I39" s="47"/>
      <c r="J39" s="47"/>
      <c r="K39" s="47"/>
      <c r="L39" s="53"/>
      <c r="M39" s="77"/>
      <c r="N39" s="77"/>
      <c r="O39" s="77"/>
      <c r="P39" s="77"/>
      <c r="Q39" s="47"/>
      <c r="R39" s="47"/>
      <c r="S39" s="47"/>
      <c r="T39" s="47"/>
      <c r="U39" s="47"/>
      <c r="V39" s="85"/>
      <c r="W39" s="86"/>
      <c r="X39" s="86"/>
      <c r="Y39" s="47"/>
      <c r="Z39" s="47"/>
    </row>
    <row r="40" spans="2:58" ht="20.25" customHeight="1">
      <c r="B40" s="47"/>
      <c r="C40" s="47" t="s">
        <v>45</v>
      </c>
      <c r="D40" s="47"/>
      <c r="E40" s="47"/>
      <c r="F40" s="47"/>
      <c r="G40" s="47"/>
      <c r="H40" s="47" t="s">
        <v>48</v>
      </c>
      <c r="I40" s="47"/>
      <c r="J40" s="47"/>
      <c r="K40" s="47"/>
      <c r="L40" s="47"/>
      <c r="M40" s="169" t="s">
        <v>27</v>
      </c>
      <c r="N40" s="169"/>
      <c r="O40" s="169"/>
      <c r="P40" s="169"/>
      <c r="Q40" s="47"/>
      <c r="R40" s="47"/>
      <c r="S40" s="47"/>
      <c r="T40" s="47"/>
      <c r="U40" s="47"/>
      <c r="V40" s="85"/>
      <c r="W40" s="86"/>
      <c r="X40" s="86"/>
      <c r="Y40" s="47"/>
      <c r="Z40" s="47"/>
    </row>
    <row r="41" spans="2:58" ht="20.25" customHeight="1">
      <c r="B41" s="47"/>
      <c r="C41" s="145">
        <f>P31</f>
        <v>0</v>
      </c>
      <c r="D41" s="146"/>
      <c r="E41" s="146"/>
      <c r="F41" s="147"/>
      <c r="G41" s="77" t="s">
        <v>91</v>
      </c>
      <c r="H41" s="148">
        <f>M36</f>
        <v>0</v>
      </c>
      <c r="I41" s="149"/>
      <c r="J41" s="149"/>
      <c r="K41" s="150"/>
      <c r="L41" s="77" t="s">
        <v>29</v>
      </c>
      <c r="M41" s="151">
        <f>ROUNDDOWN(C41+H41,1)</f>
        <v>0</v>
      </c>
      <c r="N41" s="152"/>
      <c r="O41" s="152"/>
      <c r="P41" s="153"/>
      <c r="Q41" s="47"/>
      <c r="R41" s="47"/>
      <c r="S41" s="47"/>
      <c r="T41" s="47"/>
      <c r="U41" s="47"/>
      <c r="V41" s="85"/>
      <c r="W41" s="86"/>
      <c r="X41" s="86"/>
      <c r="Y41" s="47"/>
      <c r="Z41" s="47"/>
    </row>
    <row r="42" spans="2:58" ht="20.25" customHeight="1">
      <c r="B42" s="47"/>
      <c r="C42" s="47"/>
      <c r="D42" s="47"/>
      <c r="E42" s="47"/>
      <c r="F42" s="47"/>
      <c r="G42" s="47"/>
      <c r="H42" s="47"/>
      <c r="I42" s="47"/>
      <c r="J42" s="47"/>
      <c r="K42" s="47"/>
      <c r="L42" s="47"/>
      <c r="M42" s="47"/>
      <c r="N42" s="53"/>
      <c r="O42" s="47"/>
      <c r="P42" s="47"/>
      <c r="Q42" s="47"/>
      <c r="R42" s="47"/>
      <c r="S42" s="47"/>
      <c r="T42" s="47"/>
      <c r="U42" s="47"/>
      <c r="V42" s="85"/>
      <c r="W42" s="86"/>
      <c r="X42" s="86"/>
      <c r="Y42" s="47"/>
      <c r="Z42" s="47"/>
    </row>
    <row r="43" spans="2:58" ht="20.25" customHeight="1">
      <c r="C43" s="2"/>
      <c r="D43" s="2"/>
      <c r="T43" s="2"/>
      <c r="AJ43" s="6"/>
      <c r="AK43" s="7"/>
      <c r="AL43" s="7"/>
      <c r="BE43" s="7"/>
    </row>
    <row r="44" spans="2:58" ht="20.25" customHeight="1">
      <c r="C44" s="2"/>
      <c r="D44" s="2"/>
      <c r="U44" s="2"/>
      <c r="AK44" s="6"/>
      <c r="AL44" s="7"/>
      <c r="AM44" s="7"/>
      <c r="BF44" s="7"/>
    </row>
    <row r="45" spans="2:58" ht="20.25" customHeight="1">
      <c r="D45" s="2"/>
      <c r="U45" s="2"/>
      <c r="AK45" s="6"/>
      <c r="AL45" s="7"/>
      <c r="AM45" s="7"/>
      <c r="BF45" s="7"/>
    </row>
    <row r="46" spans="2:58" ht="20.25" customHeight="1">
      <c r="C46" s="2"/>
      <c r="D46" s="2"/>
      <c r="U46" s="2"/>
      <c r="AK46" s="6"/>
      <c r="AL46" s="7"/>
      <c r="AM46" s="7"/>
      <c r="BF46" s="7"/>
    </row>
    <row r="47" spans="2:58" ht="20.25" customHeight="1">
      <c r="C47" s="6"/>
      <c r="D47" s="6"/>
      <c r="E47" s="6"/>
      <c r="F47" s="6"/>
      <c r="G47" s="6"/>
      <c r="H47" s="6"/>
      <c r="I47" s="6"/>
      <c r="J47" s="6"/>
      <c r="K47" s="6"/>
      <c r="L47" s="6"/>
      <c r="M47" s="6"/>
      <c r="N47" s="6"/>
      <c r="O47" s="6"/>
      <c r="P47" s="6"/>
      <c r="Q47" s="6"/>
      <c r="R47" s="6"/>
      <c r="S47" s="6"/>
      <c r="T47" s="6"/>
      <c r="U47" s="7"/>
      <c r="V47" s="7"/>
      <c r="W47" s="6"/>
      <c r="X47" s="6"/>
      <c r="Y47" s="6"/>
      <c r="Z47" s="6"/>
      <c r="AA47" s="6"/>
      <c r="AB47" s="6"/>
      <c r="AC47" s="6"/>
      <c r="AD47" s="6"/>
      <c r="AE47" s="6"/>
      <c r="AF47" s="6"/>
      <c r="AG47" s="6"/>
      <c r="AH47" s="6"/>
      <c r="AI47" s="6"/>
      <c r="AJ47" s="6"/>
      <c r="AK47" s="6"/>
      <c r="AL47" s="7"/>
      <c r="AM47" s="7"/>
      <c r="BF47" s="7"/>
    </row>
    <row r="48" spans="2:58" ht="20.25" customHeight="1">
      <c r="C48" s="6"/>
      <c r="D48" s="6"/>
      <c r="E48" s="6"/>
      <c r="F48" s="6"/>
      <c r="G48" s="6"/>
      <c r="H48" s="6"/>
      <c r="I48" s="6"/>
      <c r="J48" s="6"/>
      <c r="K48" s="6"/>
      <c r="L48" s="6"/>
      <c r="M48" s="6"/>
      <c r="N48" s="6"/>
      <c r="O48" s="6"/>
      <c r="P48" s="6"/>
      <c r="Q48" s="6"/>
      <c r="R48" s="6"/>
      <c r="S48" s="6"/>
      <c r="T48" s="6"/>
      <c r="U48" s="7"/>
      <c r="V48" s="7"/>
      <c r="W48" s="6"/>
      <c r="X48" s="6"/>
      <c r="Y48" s="6"/>
      <c r="Z48" s="6"/>
      <c r="AA48" s="6"/>
      <c r="AB48" s="6"/>
      <c r="AC48" s="6"/>
      <c r="AD48" s="6"/>
      <c r="AE48" s="6"/>
      <c r="AF48" s="6"/>
      <c r="AG48" s="6"/>
      <c r="AH48" s="6"/>
      <c r="AI48" s="6"/>
      <c r="AJ48" s="6"/>
      <c r="AK48" s="6"/>
      <c r="AL48" s="7"/>
      <c r="AM48" s="7"/>
      <c r="BF48" s="7"/>
    </row>
  </sheetData>
  <sheetProtection insertRows="0"/>
  <mergeCells count="181">
    <mergeCell ref="AY20:BD20"/>
    <mergeCell ref="AY21:BD21"/>
    <mergeCell ref="AY22:BD22"/>
    <mergeCell ref="AY13:BD13"/>
    <mergeCell ref="AY14:BD14"/>
    <mergeCell ref="AY15:BD15"/>
    <mergeCell ref="AY16:BD16"/>
    <mergeCell ref="AY17:BD17"/>
    <mergeCell ref="AY18:BD18"/>
    <mergeCell ref="AY19:BD19"/>
    <mergeCell ref="C20:D20"/>
    <mergeCell ref="E20:F20"/>
    <mergeCell ref="G20:K20"/>
    <mergeCell ref="L20:O20"/>
    <mergeCell ref="C21:D21"/>
    <mergeCell ref="E21:F21"/>
    <mergeCell ref="G21:K21"/>
    <mergeCell ref="L21:O21"/>
    <mergeCell ref="C22:D22"/>
    <mergeCell ref="E22:F22"/>
    <mergeCell ref="G22:K22"/>
    <mergeCell ref="L22:O22"/>
    <mergeCell ref="AW21:AX21"/>
    <mergeCell ref="AU22:AV22"/>
    <mergeCell ref="AW22:AX22"/>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0:AV20"/>
    <mergeCell ref="AW20:AX20"/>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G17:K17"/>
    <mergeCell ref="G18:K18"/>
    <mergeCell ref="AU21:AV21"/>
    <mergeCell ref="T26:U26"/>
    <mergeCell ref="J29:K29"/>
    <mergeCell ref="J30:K30"/>
    <mergeCell ref="L30:M30"/>
    <mergeCell ref="B8:B12"/>
    <mergeCell ref="L8:O12"/>
    <mergeCell ref="C8:D12"/>
    <mergeCell ref="E8:F12"/>
    <mergeCell ref="P9:V9"/>
    <mergeCell ref="E18:F18"/>
    <mergeCell ref="C19:D19"/>
    <mergeCell ref="E19:F19"/>
    <mergeCell ref="G19:K19"/>
    <mergeCell ref="L19:O19"/>
    <mergeCell ref="C25:D26"/>
    <mergeCell ref="E25:H25"/>
    <mergeCell ref="J25:M25"/>
    <mergeCell ref="T25:U25"/>
    <mergeCell ref="V25:Y25"/>
    <mergeCell ref="E26:F26"/>
    <mergeCell ref="G26:H26"/>
    <mergeCell ref="V26:Y26"/>
    <mergeCell ref="C27:D27"/>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E27:F27"/>
    <mergeCell ref="G27:H27"/>
    <mergeCell ref="P27:Q27"/>
    <mergeCell ref="V27:Y27"/>
    <mergeCell ref="L27:M27"/>
    <mergeCell ref="J26:K26"/>
    <mergeCell ref="J27:K27"/>
    <mergeCell ref="T27:U27"/>
    <mergeCell ref="L26:M26"/>
    <mergeCell ref="C28:D28"/>
    <mergeCell ref="E28:F28"/>
    <mergeCell ref="G28:H28"/>
    <mergeCell ref="P28:Q28"/>
    <mergeCell ref="V28:Y28"/>
    <mergeCell ref="C29:D29"/>
    <mergeCell ref="E29:F29"/>
    <mergeCell ref="G29:H29"/>
    <mergeCell ref="P29:Q29"/>
    <mergeCell ref="V29:Y29"/>
    <mergeCell ref="L28:M28"/>
    <mergeCell ref="L29:M29"/>
    <mergeCell ref="T28:U28"/>
    <mergeCell ref="T29:U29"/>
    <mergeCell ref="J28:K28"/>
    <mergeCell ref="M40:P40"/>
    <mergeCell ref="C41:F41"/>
    <mergeCell ref="H41:K41"/>
    <mergeCell ref="M41:P41"/>
    <mergeCell ref="C30:D30"/>
    <mergeCell ref="E30:F30"/>
    <mergeCell ref="G30:H30"/>
    <mergeCell ref="P30:Q30"/>
    <mergeCell ref="U30:V30"/>
    <mergeCell ref="U36:X36"/>
    <mergeCell ref="J33:K33"/>
    <mergeCell ref="M35:P35"/>
    <mergeCell ref="C36:F36"/>
    <mergeCell ref="H36:K36"/>
    <mergeCell ref="M36:P36"/>
    <mergeCell ref="W30:X30"/>
    <mergeCell ref="C31:D31"/>
    <mergeCell ref="E31:F31"/>
    <mergeCell ref="G31:H31"/>
    <mergeCell ref="J31:K31"/>
    <mergeCell ref="L31:M31"/>
    <mergeCell ref="P31:Q31"/>
    <mergeCell ref="U31:V31"/>
    <mergeCell ref="W31:X31"/>
    <mergeCell ref="AQ24:BA24"/>
    <mergeCell ref="AQ25:BA25"/>
    <mergeCell ref="AQ26:AR26"/>
    <mergeCell ref="AT26:AU26"/>
    <mergeCell ref="AV26:AY26"/>
    <mergeCell ref="AZ26:BA26"/>
    <mergeCell ref="AQ27:AR27"/>
    <mergeCell ref="AT27:AU27"/>
    <mergeCell ref="AW27:AX27"/>
    <mergeCell ref="AZ27:BA27"/>
    <mergeCell ref="AQ31:AR31"/>
    <mergeCell ref="AT31:AU31"/>
    <mergeCell ref="AW31:AX31"/>
    <mergeCell ref="AZ31:BA31"/>
    <mergeCell ref="AQ28:AR28"/>
    <mergeCell ref="AT28:AU28"/>
    <mergeCell ref="AW28:AX28"/>
    <mergeCell ref="AZ28:BA28"/>
    <mergeCell ref="AQ29:AR29"/>
    <mergeCell ref="AT29:AU29"/>
    <mergeCell ref="AW29:AX29"/>
    <mergeCell ref="AZ29:BA29"/>
    <mergeCell ref="AQ30:AR30"/>
    <mergeCell ref="AT30:AU30"/>
    <mergeCell ref="AW30:AX30"/>
    <mergeCell ref="AZ30:BA30"/>
  </mergeCells>
  <phoneticPr fontId="1"/>
  <conditionalFormatting sqref="AU13:AX22">
    <cfRule type="expression" dxfId="6" priority="4">
      <formula>INDIRECT(ADDRESS(ROW(),COLUMN()))=TRUNC(INDIRECT(ADDRESS(ROW(),COLUMN())))</formula>
    </cfRule>
  </conditionalFormatting>
  <conditionalFormatting sqref="E31:Q31 I27:Q30">
    <cfRule type="expression" dxfId="5" priority="3">
      <formula>INDIRECT(ADDRESS(ROW(),COLUMN()))=TRUNC(INDIRECT(ADDRESS(ROW(),COLUMN())))</formula>
    </cfRule>
  </conditionalFormatting>
  <conditionalFormatting sqref="C36:F36">
    <cfRule type="expression" dxfId="4" priority="2">
      <formula>INDIRECT(ADDRESS(ROW(),COLUMN()))=TRUNC(INDIRECT(ADDRESS(ROW(),COLUMN())))</formula>
    </cfRule>
  </conditionalFormatting>
  <conditionalFormatting sqref="E27:H30">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type="list" allowBlank="1" showInputMessage="1" sqref="C13:D22">
      <formula1>職種</formula1>
    </dataValidation>
    <dataValidation type="list" errorStyle="warning" allowBlank="1" showInputMessage="1" error="リストにない場合のみ、入力してください。" sqref="G13:K22">
      <formula1>INDIRECT(C13)</formula1>
    </dataValidation>
    <dataValidation type="list" allowBlank="1" showInputMessage="1" sqref="E13:F22">
      <formula1>"A, B, C, D"</formula1>
    </dataValidation>
    <dataValidation imeMode="off" allowBlank="1" showInputMessage="1" showErrorMessage="1" sqref="AQ27:AR31 AT27:AU31 AW27:AX31"/>
  </dataValidations>
  <printOptions horizontalCentered="1" verticalCentered="1"/>
  <pageMargins left="0.23622047244094491" right="0.23622047244094491" top="0.43307086614173229" bottom="0.27559055118110237" header="0.31496062992125984" footer="0.31496062992125984"/>
  <pageSetup paperSize="9" scale="41" fitToHeight="0" orientation="landscape" blackAndWhite="1" r:id="rId1"/>
  <colBreaks count="1" manualBreakCount="1">
    <brk id="58" max="1048575" man="1"/>
  </colBreaks>
  <ignoredErrors>
    <ignoredError sqref="AY3:AY4" numberStoredAsText="1"/>
    <ignoredError sqref="AS12"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78"/>
  <sheetViews>
    <sheetView showGridLines="0" view="pageBreakPreview" zoomScale="55" zoomScaleNormal="60" zoomScaleSheetLayoutView="55" workbookViewId="0">
      <pane xSplit="2" ySplit="12" topLeftCell="C13" activePane="bottomRight" state="frozen"/>
      <selection activeCell="G1" sqref="G1:K1048576"/>
      <selection pane="topRight" activeCell="G1" sqref="G1:K1048576"/>
      <selection pane="bottomLeft" activeCell="G1" sqref="G1:K1048576"/>
      <selection pane="bottomRight" activeCell="U2" sqref="U2:V2"/>
    </sheetView>
  </sheetViews>
  <sheetFormatPr defaultColWidth="4.5" defaultRowHeight="20.25" customHeight="1"/>
  <cols>
    <col min="1" max="1" width="1.375" style="1" customWidth="1"/>
    <col min="2" max="2" width="5.625" style="1" customWidth="1"/>
    <col min="3" max="4" width="8.625" style="1" customWidth="1"/>
    <col min="5" max="6" width="3.625" style="1" customWidth="1"/>
    <col min="7" max="7" width="5.625" style="1" customWidth="1"/>
    <col min="8" max="11" width="4.625" style="1" customWidth="1"/>
    <col min="12" max="56" width="5.625" style="1" customWidth="1"/>
    <col min="57" max="16384" width="4.5" style="1"/>
  </cols>
  <sheetData>
    <row r="1" spans="2:57" s="8" customFormat="1" ht="20.25" customHeight="1">
      <c r="C1" s="30" t="s">
        <v>151</v>
      </c>
      <c r="D1" s="30"/>
      <c r="G1" s="31" t="s">
        <v>15</v>
      </c>
      <c r="J1" s="30"/>
      <c r="K1" s="30"/>
      <c r="L1" s="30"/>
      <c r="M1" s="30"/>
      <c r="AK1" s="4" t="s">
        <v>18</v>
      </c>
      <c r="AL1" s="4" t="s">
        <v>16</v>
      </c>
      <c r="AM1" s="276"/>
      <c r="AN1" s="276"/>
      <c r="AO1" s="276"/>
      <c r="AP1" s="276"/>
      <c r="AQ1" s="276"/>
      <c r="AR1" s="276"/>
      <c r="AS1" s="276"/>
      <c r="AT1" s="276"/>
      <c r="AU1" s="276"/>
      <c r="AV1" s="276"/>
      <c r="AW1" s="276"/>
      <c r="AX1" s="276"/>
      <c r="AY1" s="276"/>
      <c r="AZ1" s="276"/>
      <c r="BA1" s="276"/>
      <c r="BB1" s="32" t="s">
        <v>0</v>
      </c>
    </row>
    <row r="2" spans="2:57" s="3" customFormat="1" ht="20.25" customHeight="1">
      <c r="D2" s="31"/>
      <c r="H2" s="31"/>
      <c r="I2" s="4"/>
      <c r="J2" s="4"/>
      <c r="K2" s="4"/>
      <c r="L2" s="4"/>
      <c r="M2" s="4"/>
      <c r="T2" s="4" t="s">
        <v>19</v>
      </c>
      <c r="U2" s="277"/>
      <c r="V2" s="277"/>
      <c r="W2" s="4" t="s">
        <v>16</v>
      </c>
      <c r="X2" s="278" t="str">
        <f>IF(U2=0,"",YEAR(DATE(2018+U2,1,1)))</f>
        <v/>
      </c>
      <c r="Y2" s="278"/>
      <c r="Z2" s="3" t="s">
        <v>20</v>
      </c>
      <c r="AA2" s="3" t="s">
        <v>21</v>
      </c>
      <c r="AB2" s="277"/>
      <c r="AC2" s="277"/>
      <c r="AD2" s="3" t="s">
        <v>22</v>
      </c>
      <c r="AJ2" s="32"/>
      <c r="AK2" s="4" t="s">
        <v>17</v>
      </c>
      <c r="AL2" s="4" t="s">
        <v>16</v>
      </c>
      <c r="AM2" s="277"/>
      <c r="AN2" s="277"/>
      <c r="AO2" s="277"/>
      <c r="AP2" s="277"/>
      <c r="AQ2" s="277"/>
      <c r="AR2" s="277"/>
      <c r="AS2" s="277"/>
      <c r="AT2" s="277"/>
      <c r="AU2" s="277"/>
      <c r="AV2" s="277"/>
      <c r="AW2" s="277"/>
      <c r="AX2" s="277"/>
      <c r="AY2" s="277"/>
      <c r="AZ2" s="277"/>
      <c r="BA2" s="277"/>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79"/>
      <c r="BA3" s="279"/>
      <c r="BB3" s="279"/>
      <c r="BC3" s="27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279"/>
      <c r="BA4" s="279"/>
      <c r="BB4" s="279"/>
      <c r="BC4" s="27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70">
        <v>40</v>
      </c>
      <c r="AW5" s="271"/>
      <c r="AX5" s="47" t="s">
        <v>23</v>
      </c>
      <c r="AY5" s="8"/>
      <c r="AZ5" s="270">
        <v>160</v>
      </c>
      <c r="BA5" s="271"/>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74" t="e">
        <f>DAY(EOMONTH(DATE(X2,AB2,1),0))</f>
        <v>#VALUE!</v>
      </c>
      <c r="BA6" s="275"/>
      <c r="BB6" s="47" t="s">
        <v>25</v>
      </c>
      <c r="BE6" s="4"/>
    </row>
    <row r="7" spans="2:57" ht="20.25" customHeight="1" thickBot="1">
      <c r="C7" s="2"/>
      <c r="D7" s="2"/>
      <c r="S7" s="2"/>
      <c r="AJ7" s="2"/>
      <c r="BC7" s="5"/>
      <c r="BD7" s="5"/>
      <c r="BE7" s="5"/>
    </row>
    <row r="8" spans="2:57" ht="20.25" customHeight="1" thickBot="1">
      <c r="B8" s="257" t="s">
        <v>26</v>
      </c>
      <c r="C8" s="259" t="s">
        <v>65</v>
      </c>
      <c r="D8" s="260"/>
      <c r="E8" s="264" t="s">
        <v>66</v>
      </c>
      <c r="F8" s="260"/>
      <c r="G8" s="264" t="s">
        <v>67</v>
      </c>
      <c r="H8" s="259"/>
      <c r="I8" s="259"/>
      <c r="J8" s="259"/>
      <c r="K8" s="260"/>
      <c r="L8" s="264" t="s">
        <v>68</v>
      </c>
      <c r="M8" s="259"/>
      <c r="N8" s="259"/>
      <c r="O8" s="266"/>
      <c r="P8" s="268" t="s">
        <v>144</v>
      </c>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46" t="str">
        <f>IF(AZ3="４週","(9)1～4週目の勤務時間数合計","(9)1か月の勤務時間数合計")</f>
        <v>(9)1か月の勤務時間数合計</v>
      </c>
      <c r="AV8" s="247"/>
      <c r="AW8" s="246" t="s">
        <v>69</v>
      </c>
      <c r="AX8" s="247"/>
      <c r="AY8" s="252" t="s">
        <v>116</v>
      </c>
      <c r="AZ8" s="252"/>
      <c r="BA8" s="252"/>
      <c r="BB8" s="252"/>
      <c r="BC8" s="252"/>
      <c r="BD8" s="252"/>
    </row>
    <row r="9" spans="2:57" ht="20.25" customHeight="1" thickBot="1">
      <c r="B9" s="258"/>
      <c r="C9" s="261"/>
      <c r="D9" s="262"/>
      <c r="E9" s="265"/>
      <c r="F9" s="262"/>
      <c r="G9" s="265"/>
      <c r="H9" s="261"/>
      <c r="I9" s="261"/>
      <c r="J9" s="261"/>
      <c r="K9" s="262"/>
      <c r="L9" s="265"/>
      <c r="M9" s="261"/>
      <c r="N9" s="261"/>
      <c r="O9" s="267"/>
      <c r="P9" s="254" t="s">
        <v>10</v>
      </c>
      <c r="Q9" s="255"/>
      <c r="R9" s="255"/>
      <c r="S9" s="255"/>
      <c r="T9" s="255"/>
      <c r="U9" s="255"/>
      <c r="V9" s="256"/>
      <c r="W9" s="254" t="s">
        <v>11</v>
      </c>
      <c r="X9" s="255"/>
      <c r="Y9" s="255"/>
      <c r="Z9" s="255"/>
      <c r="AA9" s="255"/>
      <c r="AB9" s="255"/>
      <c r="AC9" s="256"/>
      <c r="AD9" s="254" t="s">
        <v>12</v>
      </c>
      <c r="AE9" s="255"/>
      <c r="AF9" s="255"/>
      <c r="AG9" s="255"/>
      <c r="AH9" s="255"/>
      <c r="AI9" s="255"/>
      <c r="AJ9" s="256"/>
      <c r="AK9" s="254" t="s">
        <v>13</v>
      </c>
      <c r="AL9" s="255"/>
      <c r="AM9" s="255"/>
      <c r="AN9" s="255"/>
      <c r="AO9" s="255"/>
      <c r="AP9" s="255"/>
      <c r="AQ9" s="256"/>
      <c r="AR9" s="254" t="s">
        <v>14</v>
      </c>
      <c r="AS9" s="255"/>
      <c r="AT9" s="256"/>
      <c r="AU9" s="248"/>
      <c r="AV9" s="249"/>
      <c r="AW9" s="248"/>
      <c r="AX9" s="249"/>
      <c r="AY9" s="252"/>
      <c r="AZ9" s="252"/>
      <c r="BA9" s="252"/>
      <c r="BB9" s="252"/>
      <c r="BC9" s="252"/>
      <c r="BD9" s="252"/>
    </row>
    <row r="10" spans="2:57" ht="20.25" customHeight="1" thickBot="1">
      <c r="B10" s="258"/>
      <c r="C10" s="261"/>
      <c r="D10" s="262"/>
      <c r="E10" s="265"/>
      <c r="F10" s="262"/>
      <c r="G10" s="265"/>
      <c r="H10" s="261"/>
      <c r="I10" s="261"/>
      <c r="J10" s="261"/>
      <c r="K10" s="262"/>
      <c r="L10" s="265"/>
      <c r="M10" s="261"/>
      <c r="N10" s="261"/>
      <c r="O10" s="267"/>
      <c r="P10" s="67" t="e">
        <f>DAY(DATE($X$2,$AB$2,1))</f>
        <v>#VALUE!</v>
      </c>
      <c r="Q10" s="68" t="e">
        <f>DAY(DATE($X$2,$AB$2,2))</f>
        <v>#VALUE!</v>
      </c>
      <c r="R10" s="68" t="e">
        <f>DAY(DATE($X$2,$AB$2,3))</f>
        <v>#VALUE!</v>
      </c>
      <c r="S10" s="68" t="e">
        <f>DAY(DATE($X$2,$AB$2,4))</f>
        <v>#VALUE!</v>
      </c>
      <c r="T10" s="68" t="e">
        <f>DAY(DATE($X$2,$AB$2,5))</f>
        <v>#VALUE!</v>
      </c>
      <c r="U10" s="68" t="e">
        <f>DAY(DATE($X$2,$AB$2,6))</f>
        <v>#VALUE!</v>
      </c>
      <c r="V10" s="69" t="e">
        <f>DAY(DATE($X$2,$AB$2,7))</f>
        <v>#VALUE!</v>
      </c>
      <c r="W10" s="67" t="e">
        <f>DAY(DATE($X$2,$AB$2,8))</f>
        <v>#VALUE!</v>
      </c>
      <c r="X10" s="68" t="e">
        <f>DAY(DATE($X$2,$AB$2,9))</f>
        <v>#VALUE!</v>
      </c>
      <c r="Y10" s="68" t="e">
        <f>DAY(DATE($X$2,$AB$2,10))</f>
        <v>#VALUE!</v>
      </c>
      <c r="Z10" s="68" t="e">
        <f>DAY(DATE($X$2,$AB$2,11))</f>
        <v>#VALUE!</v>
      </c>
      <c r="AA10" s="68" t="e">
        <f>DAY(DATE($X$2,$AB$2,12))</f>
        <v>#VALUE!</v>
      </c>
      <c r="AB10" s="68" t="e">
        <f>DAY(DATE($X$2,$AB$2,13))</f>
        <v>#VALUE!</v>
      </c>
      <c r="AC10" s="69" t="e">
        <f>DAY(DATE($X$2,$AB$2,14))</f>
        <v>#VALUE!</v>
      </c>
      <c r="AD10" s="67" t="e">
        <f>DAY(DATE($X$2,$AB$2,15))</f>
        <v>#VALUE!</v>
      </c>
      <c r="AE10" s="68" t="e">
        <f>DAY(DATE($X$2,$AB$2,16))</f>
        <v>#VALUE!</v>
      </c>
      <c r="AF10" s="68" t="e">
        <f>DAY(DATE($X$2,$AB$2,17))</f>
        <v>#VALUE!</v>
      </c>
      <c r="AG10" s="68" t="e">
        <f>DAY(DATE($X$2,$AB$2,18))</f>
        <v>#VALUE!</v>
      </c>
      <c r="AH10" s="68" t="e">
        <f>DAY(DATE($X$2,$AB$2,19))</f>
        <v>#VALUE!</v>
      </c>
      <c r="AI10" s="68" t="e">
        <f>DAY(DATE($X$2,$AB$2,20))</f>
        <v>#VALUE!</v>
      </c>
      <c r="AJ10" s="69" t="e">
        <f>DAY(DATE($X$2,$AB$2,21))</f>
        <v>#VALUE!</v>
      </c>
      <c r="AK10" s="67" t="e">
        <f>DAY(DATE($X$2,$AB$2,22))</f>
        <v>#VALUE!</v>
      </c>
      <c r="AL10" s="68" t="e">
        <f>DAY(DATE($X$2,$AB$2,23))</f>
        <v>#VALUE!</v>
      </c>
      <c r="AM10" s="68" t="e">
        <f>DAY(DATE($X$2,$AB$2,24))</f>
        <v>#VALUE!</v>
      </c>
      <c r="AN10" s="68" t="e">
        <f>DAY(DATE($X$2,$AB$2,25))</f>
        <v>#VALUE!</v>
      </c>
      <c r="AO10" s="68" t="e">
        <f>DAY(DATE($X$2,$AB$2,26))</f>
        <v>#VALUE!</v>
      </c>
      <c r="AP10" s="68" t="e">
        <f>DAY(DATE($X$2,$AB$2,27))</f>
        <v>#VALUE!</v>
      </c>
      <c r="AQ10" s="69" t="e">
        <f>DAY(DATE($X$2,$AB$2,28))</f>
        <v>#VALUE!</v>
      </c>
      <c r="AR10" s="67" t="str">
        <f>IF(AZ3="暦月",IF(DAY(DATE($X$2,$AB$2,29))=29,29,""),"")</f>
        <v/>
      </c>
      <c r="AS10" s="68" t="str">
        <f>IF(AZ3="暦月",IF(DAY(DATE($X$2,$AB$2,30))=30,30,""),"")</f>
        <v/>
      </c>
      <c r="AT10" s="69" t="str">
        <f>IF(AZ3="暦月",IF(DAY(DATE($X$2,$AB$2,31))=31,31,""),"")</f>
        <v/>
      </c>
      <c r="AU10" s="248"/>
      <c r="AV10" s="249"/>
      <c r="AW10" s="248"/>
      <c r="AX10" s="249"/>
      <c r="AY10" s="252"/>
      <c r="AZ10" s="252"/>
      <c r="BA10" s="252"/>
      <c r="BB10" s="252"/>
      <c r="BC10" s="252"/>
      <c r="BD10" s="252"/>
    </row>
    <row r="11" spans="2:57" ht="20.25" hidden="1" customHeight="1" thickBot="1">
      <c r="B11" s="258"/>
      <c r="C11" s="261"/>
      <c r="D11" s="262"/>
      <c r="E11" s="265"/>
      <c r="F11" s="262"/>
      <c r="G11" s="265"/>
      <c r="H11" s="261"/>
      <c r="I11" s="261"/>
      <c r="J11" s="261"/>
      <c r="K11" s="262"/>
      <c r="L11" s="265"/>
      <c r="M11" s="261"/>
      <c r="N11" s="261"/>
      <c r="O11" s="267"/>
      <c r="P11" s="67" t="e">
        <f>WEEKDAY(DATE($X$2,$AB$2,1))</f>
        <v>#VALUE!</v>
      </c>
      <c r="Q11" s="68" t="e">
        <f>WEEKDAY(DATE($X$2,$AB$2,2))</f>
        <v>#VALUE!</v>
      </c>
      <c r="R11" s="68" t="e">
        <f>WEEKDAY(DATE($X$2,$AB$2,3))</f>
        <v>#VALUE!</v>
      </c>
      <c r="S11" s="68" t="e">
        <f>WEEKDAY(DATE($X$2,$AB$2,4))</f>
        <v>#VALUE!</v>
      </c>
      <c r="T11" s="68" t="e">
        <f>WEEKDAY(DATE($X$2,$AB$2,5))</f>
        <v>#VALUE!</v>
      </c>
      <c r="U11" s="68" t="e">
        <f>WEEKDAY(DATE($X$2,$AB$2,6))</f>
        <v>#VALUE!</v>
      </c>
      <c r="V11" s="69" t="e">
        <f>WEEKDAY(DATE($X$2,$AB$2,7))</f>
        <v>#VALUE!</v>
      </c>
      <c r="W11" s="67" t="e">
        <f>WEEKDAY(DATE($X$2,$AB$2,8))</f>
        <v>#VALUE!</v>
      </c>
      <c r="X11" s="68" t="e">
        <f>WEEKDAY(DATE($X$2,$AB$2,9))</f>
        <v>#VALUE!</v>
      </c>
      <c r="Y11" s="68" t="e">
        <f>WEEKDAY(DATE($X$2,$AB$2,10))</f>
        <v>#VALUE!</v>
      </c>
      <c r="Z11" s="68" t="e">
        <f>WEEKDAY(DATE($X$2,$AB$2,11))</f>
        <v>#VALUE!</v>
      </c>
      <c r="AA11" s="68" t="e">
        <f>WEEKDAY(DATE($X$2,$AB$2,12))</f>
        <v>#VALUE!</v>
      </c>
      <c r="AB11" s="68" t="e">
        <f>WEEKDAY(DATE($X$2,$AB$2,13))</f>
        <v>#VALUE!</v>
      </c>
      <c r="AC11" s="69" t="e">
        <f>WEEKDAY(DATE($X$2,$AB$2,14))</f>
        <v>#VALUE!</v>
      </c>
      <c r="AD11" s="67" t="e">
        <f>WEEKDAY(DATE($X$2,$AB$2,15))</f>
        <v>#VALUE!</v>
      </c>
      <c r="AE11" s="68" t="e">
        <f>WEEKDAY(DATE($X$2,$AB$2,16))</f>
        <v>#VALUE!</v>
      </c>
      <c r="AF11" s="68" t="e">
        <f>WEEKDAY(DATE($X$2,$AB$2,17))</f>
        <v>#VALUE!</v>
      </c>
      <c r="AG11" s="68" t="e">
        <f>WEEKDAY(DATE($X$2,$AB$2,18))</f>
        <v>#VALUE!</v>
      </c>
      <c r="AH11" s="68" t="e">
        <f>WEEKDAY(DATE($X$2,$AB$2,19))</f>
        <v>#VALUE!</v>
      </c>
      <c r="AI11" s="68" t="e">
        <f>WEEKDAY(DATE($X$2,$AB$2,20))</f>
        <v>#VALUE!</v>
      </c>
      <c r="AJ11" s="69" t="e">
        <f>WEEKDAY(DATE($X$2,$AB$2,21))</f>
        <v>#VALUE!</v>
      </c>
      <c r="AK11" s="67" t="e">
        <f>WEEKDAY(DATE($X$2,$AB$2,22))</f>
        <v>#VALUE!</v>
      </c>
      <c r="AL11" s="68" t="e">
        <f>WEEKDAY(DATE($X$2,$AB$2,23))</f>
        <v>#VALUE!</v>
      </c>
      <c r="AM11" s="68" t="e">
        <f>WEEKDAY(DATE($X$2,$AB$2,24))</f>
        <v>#VALUE!</v>
      </c>
      <c r="AN11" s="68" t="e">
        <f>WEEKDAY(DATE($X$2,$AB$2,25))</f>
        <v>#VALUE!</v>
      </c>
      <c r="AO11" s="68" t="e">
        <f>WEEKDAY(DATE($X$2,$AB$2,26))</f>
        <v>#VALUE!</v>
      </c>
      <c r="AP11" s="68" t="e">
        <f>WEEKDAY(DATE($X$2,$AB$2,27))</f>
        <v>#VALUE!</v>
      </c>
      <c r="AQ11" s="69" t="e">
        <f>WEEKDAY(DATE($X$2,$AB$2,28))</f>
        <v>#VALUE!</v>
      </c>
      <c r="AR11" s="67">
        <f>IF(AR10=29,WEEKDAY(DATE($X$2,$AB$2,29)),0)</f>
        <v>0</v>
      </c>
      <c r="AS11" s="68">
        <f>IF(AS10=30,WEEKDAY(DATE($X$2,$AB$2,30)),0)</f>
        <v>0</v>
      </c>
      <c r="AT11" s="69">
        <f>IF(AT10=31,WEEKDAY(DATE($X$2,$AB$2,31)),0)</f>
        <v>0</v>
      </c>
      <c r="AU11" s="250"/>
      <c r="AV11" s="251"/>
      <c r="AW11" s="250"/>
      <c r="AX11" s="251"/>
      <c r="AY11" s="253"/>
      <c r="AZ11" s="253"/>
      <c r="BA11" s="253"/>
      <c r="BB11" s="253"/>
      <c r="BC11" s="253"/>
      <c r="BD11" s="253"/>
    </row>
    <row r="12" spans="2:57" ht="20.25" customHeight="1" thickBot="1">
      <c r="B12" s="290"/>
      <c r="C12" s="292"/>
      <c r="D12" s="294"/>
      <c r="E12" s="265"/>
      <c r="F12" s="262"/>
      <c r="G12" s="291"/>
      <c r="H12" s="292"/>
      <c r="I12" s="292"/>
      <c r="J12" s="292"/>
      <c r="K12" s="294"/>
      <c r="L12" s="291"/>
      <c r="M12" s="292"/>
      <c r="N12" s="292"/>
      <c r="O12" s="293"/>
      <c r="P12" s="70" t="e">
        <f>IF(P11=1,"日",IF(P11=2,"月",IF(P11=3,"火",IF(P11=4,"水",IF(P11=5,"木",IF(P11=6,"金","土"))))))</f>
        <v>#VALUE!</v>
      </c>
      <c r="Q12" s="71" t="e">
        <f t="shared" ref="Q12:AQ12" si="0">IF(Q11=1,"日",IF(Q11=2,"月",IF(Q11=3,"火",IF(Q11=4,"水",IF(Q11=5,"木",IF(Q11=6,"金","土"))))))</f>
        <v>#VALUE!</v>
      </c>
      <c r="R12" s="71" t="e">
        <f t="shared" si="0"/>
        <v>#VALUE!</v>
      </c>
      <c r="S12" s="71" t="e">
        <f t="shared" si="0"/>
        <v>#VALUE!</v>
      </c>
      <c r="T12" s="71" t="e">
        <f t="shared" si="0"/>
        <v>#VALUE!</v>
      </c>
      <c r="U12" s="71" t="e">
        <f t="shared" si="0"/>
        <v>#VALUE!</v>
      </c>
      <c r="V12" s="72" t="e">
        <f t="shared" si="0"/>
        <v>#VALUE!</v>
      </c>
      <c r="W12" s="70" t="e">
        <f t="shared" si="0"/>
        <v>#VALUE!</v>
      </c>
      <c r="X12" s="71" t="e">
        <f t="shared" si="0"/>
        <v>#VALUE!</v>
      </c>
      <c r="Y12" s="71" t="e">
        <f t="shared" si="0"/>
        <v>#VALUE!</v>
      </c>
      <c r="Z12" s="71" t="e">
        <f t="shared" si="0"/>
        <v>#VALUE!</v>
      </c>
      <c r="AA12" s="71" t="e">
        <f t="shared" si="0"/>
        <v>#VALUE!</v>
      </c>
      <c r="AB12" s="71" t="e">
        <f t="shared" si="0"/>
        <v>#VALUE!</v>
      </c>
      <c r="AC12" s="72" t="e">
        <f t="shared" si="0"/>
        <v>#VALUE!</v>
      </c>
      <c r="AD12" s="70" t="e">
        <f t="shared" si="0"/>
        <v>#VALUE!</v>
      </c>
      <c r="AE12" s="71" t="e">
        <f t="shared" si="0"/>
        <v>#VALUE!</v>
      </c>
      <c r="AF12" s="71" t="e">
        <f t="shared" si="0"/>
        <v>#VALUE!</v>
      </c>
      <c r="AG12" s="71" t="e">
        <f t="shared" si="0"/>
        <v>#VALUE!</v>
      </c>
      <c r="AH12" s="71" t="e">
        <f t="shared" si="0"/>
        <v>#VALUE!</v>
      </c>
      <c r="AI12" s="71" t="e">
        <f t="shared" si="0"/>
        <v>#VALUE!</v>
      </c>
      <c r="AJ12" s="72" t="e">
        <f t="shared" si="0"/>
        <v>#VALUE!</v>
      </c>
      <c r="AK12" s="70" t="e">
        <f t="shared" si="0"/>
        <v>#VALUE!</v>
      </c>
      <c r="AL12" s="71" t="e">
        <f t="shared" si="0"/>
        <v>#VALUE!</v>
      </c>
      <c r="AM12" s="71" t="e">
        <f t="shared" si="0"/>
        <v>#VALUE!</v>
      </c>
      <c r="AN12" s="71" t="e">
        <f t="shared" si="0"/>
        <v>#VALUE!</v>
      </c>
      <c r="AO12" s="71" t="e">
        <f t="shared" si="0"/>
        <v>#VALUE!</v>
      </c>
      <c r="AP12" s="71" t="e">
        <f t="shared" si="0"/>
        <v>#VALUE!</v>
      </c>
      <c r="AQ12" s="72" t="e">
        <f t="shared" si="0"/>
        <v>#VALUE!</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88"/>
      <c r="AV12" s="289"/>
      <c r="AW12" s="288"/>
      <c r="AX12" s="289"/>
      <c r="AY12" s="252"/>
      <c r="AZ12" s="252"/>
      <c r="BA12" s="252"/>
      <c r="BB12" s="252"/>
      <c r="BC12" s="252"/>
      <c r="BD12" s="252"/>
    </row>
    <row r="13" spans="2:57" ht="39.950000000000003" customHeight="1">
      <c r="B13" s="87">
        <v>1</v>
      </c>
      <c r="C13" s="301"/>
      <c r="D13" s="302"/>
      <c r="E13" s="303"/>
      <c r="F13" s="304"/>
      <c r="G13" s="303"/>
      <c r="H13" s="305"/>
      <c r="I13" s="305"/>
      <c r="J13" s="305"/>
      <c r="K13" s="304"/>
      <c r="L13" s="306"/>
      <c r="M13" s="307"/>
      <c r="N13" s="307"/>
      <c r="O13" s="30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297" t="str">
        <f>IF($AZ$3="４週",SUM(P13:AQ13),IF($AZ$3="暦月",SUM(P13:AT13),""))</f>
        <v/>
      </c>
      <c r="AV13" s="298"/>
      <c r="AW13" s="299" t="str">
        <f t="shared" ref="AW13:AW44" si="1">IF($AZ$3="４週",AU13/4,IF($AZ$3="暦月",AU13/($AZ$6/7),""))</f>
        <v/>
      </c>
      <c r="AX13" s="300"/>
      <c r="AY13" s="311"/>
      <c r="AZ13" s="312"/>
      <c r="BA13" s="312"/>
      <c r="BB13" s="312"/>
      <c r="BC13" s="312"/>
      <c r="BD13" s="313"/>
    </row>
    <row r="14" spans="2:57" ht="39.950000000000003" customHeight="1">
      <c r="B14" s="65">
        <f t="shared" ref="B14:B29" si="2">B13+1</f>
        <v>2</v>
      </c>
      <c r="C14" s="295"/>
      <c r="D14" s="296"/>
      <c r="E14" s="191"/>
      <c r="F14" s="192"/>
      <c r="G14" s="191"/>
      <c r="H14" s="193"/>
      <c r="I14" s="193"/>
      <c r="J14" s="193"/>
      <c r="K14" s="192"/>
      <c r="L14" s="194"/>
      <c r="M14" s="195"/>
      <c r="N14" s="195"/>
      <c r="O14" s="19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97" t="str">
        <f>IF($AZ$3="４週",SUM(P14:AQ14),IF($AZ$3="暦月",SUM(P14:AT14),""))</f>
        <v/>
      </c>
      <c r="AV14" s="198"/>
      <c r="AW14" s="199" t="str">
        <f t="shared" si="1"/>
        <v/>
      </c>
      <c r="AX14" s="200"/>
      <c r="AY14" s="171"/>
      <c r="AZ14" s="172"/>
      <c r="BA14" s="172"/>
      <c r="BB14" s="172"/>
      <c r="BC14" s="172"/>
      <c r="BD14" s="173"/>
    </row>
    <row r="15" spans="2:57" ht="39.950000000000003" customHeight="1">
      <c r="B15" s="65">
        <f t="shared" si="2"/>
        <v>3</v>
      </c>
      <c r="C15" s="295"/>
      <c r="D15" s="296"/>
      <c r="E15" s="191"/>
      <c r="F15" s="192"/>
      <c r="G15" s="191"/>
      <c r="H15" s="193"/>
      <c r="I15" s="193"/>
      <c r="J15" s="193"/>
      <c r="K15" s="192"/>
      <c r="L15" s="194"/>
      <c r="M15" s="195"/>
      <c r="N15" s="195"/>
      <c r="O15" s="19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97" t="str">
        <f>IF($AZ$3="４週",SUM(P15:AQ15),IF($AZ$3="暦月",SUM(P15:AT15),""))</f>
        <v/>
      </c>
      <c r="AV15" s="198"/>
      <c r="AW15" s="199" t="str">
        <f t="shared" si="1"/>
        <v/>
      </c>
      <c r="AX15" s="200"/>
      <c r="AY15" s="171"/>
      <c r="AZ15" s="172"/>
      <c r="BA15" s="172"/>
      <c r="BB15" s="172"/>
      <c r="BC15" s="172"/>
      <c r="BD15" s="173"/>
    </row>
    <row r="16" spans="2:57" ht="39.950000000000003" customHeight="1">
      <c r="B16" s="65">
        <f t="shared" si="2"/>
        <v>4</v>
      </c>
      <c r="C16" s="295"/>
      <c r="D16" s="296"/>
      <c r="E16" s="191"/>
      <c r="F16" s="192"/>
      <c r="G16" s="191"/>
      <c r="H16" s="193"/>
      <c r="I16" s="193"/>
      <c r="J16" s="193"/>
      <c r="K16" s="192"/>
      <c r="L16" s="194"/>
      <c r="M16" s="195"/>
      <c r="N16" s="195"/>
      <c r="O16" s="19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97" t="str">
        <f>IF($AZ$3="４週",SUM(P16:AQ16),IF($AZ$3="暦月",SUM(P16:AT16),""))</f>
        <v/>
      </c>
      <c r="AV16" s="198"/>
      <c r="AW16" s="199" t="str">
        <f t="shared" si="1"/>
        <v/>
      </c>
      <c r="AX16" s="200"/>
      <c r="AY16" s="171"/>
      <c r="AZ16" s="172"/>
      <c r="BA16" s="172"/>
      <c r="BB16" s="172"/>
      <c r="BC16" s="172"/>
      <c r="BD16" s="173"/>
    </row>
    <row r="17" spans="2:56" ht="39.950000000000003" customHeight="1">
      <c r="B17" s="65">
        <f t="shared" si="2"/>
        <v>5</v>
      </c>
      <c r="C17" s="295"/>
      <c r="D17" s="296"/>
      <c r="E17" s="191"/>
      <c r="F17" s="192"/>
      <c r="G17" s="191"/>
      <c r="H17" s="193"/>
      <c r="I17" s="193"/>
      <c r="J17" s="193"/>
      <c r="K17" s="192"/>
      <c r="L17" s="194"/>
      <c r="M17" s="195"/>
      <c r="N17" s="195"/>
      <c r="O17" s="19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97" t="str">
        <f t="shared" ref="AU17:AU52" si="3">IF($AZ$3="４週",SUM(P17:AQ17),IF($AZ$3="暦月",SUM(P17:AT17),""))</f>
        <v/>
      </c>
      <c r="AV17" s="198"/>
      <c r="AW17" s="199" t="str">
        <f t="shared" si="1"/>
        <v/>
      </c>
      <c r="AX17" s="200"/>
      <c r="AY17" s="171"/>
      <c r="AZ17" s="172"/>
      <c r="BA17" s="172"/>
      <c r="BB17" s="172"/>
      <c r="BC17" s="172"/>
      <c r="BD17" s="173"/>
    </row>
    <row r="18" spans="2:56" ht="39.950000000000003" customHeight="1">
      <c r="B18" s="65">
        <f t="shared" si="2"/>
        <v>6</v>
      </c>
      <c r="C18" s="295"/>
      <c r="D18" s="296"/>
      <c r="E18" s="191"/>
      <c r="F18" s="192"/>
      <c r="G18" s="191"/>
      <c r="H18" s="193"/>
      <c r="I18" s="193"/>
      <c r="J18" s="193"/>
      <c r="K18" s="192"/>
      <c r="L18" s="194"/>
      <c r="M18" s="195"/>
      <c r="N18" s="195"/>
      <c r="O18" s="19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97" t="str">
        <f t="shared" si="3"/>
        <v/>
      </c>
      <c r="AV18" s="198"/>
      <c r="AW18" s="199" t="str">
        <f t="shared" si="1"/>
        <v/>
      </c>
      <c r="AX18" s="200"/>
      <c r="AY18" s="171"/>
      <c r="AZ18" s="172"/>
      <c r="BA18" s="172"/>
      <c r="BB18" s="172"/>
      <c r="BC18" s="172"/>
      <c r="BD18" s="173"/>
    </row>
    <row r="19" spans="2:56" ht="39.950000000000003" customHeight="1">
      <c r="B19" s="65">
        <f t="shared" si="2"/>
        <v>7</v>
      </c>
      <c r="C19" s="295"/>
      <c r="D19" s="296"/>
      <c r="E19" s="191"/>
      <c r="F19" s="192"/>
      <c r="G19" s="191"/>
      <c r="H19" s="193"/>
      <c r="I19" s="193"/>
      <c r="J19" s="193"/>
      <c r="K19" s="192"/>
      <c r="L19" s="194"/>
      <c r="M19" s="195"/>
      <c r="N19" s="195"/>
      <c r="O19" s="19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97" t="str">
        <f>IF($AZ$3="４週",SUM(P19:AQ19),IF($AZ$3="暦月",SUM(P19:AT19),""))</f>
        <v/>
      </c>
      <c r="AV19" s="198"/>
      <c r="AW19" s="199" t="str">
        <f t="shared" si="1"/>
        <v/>
      </c>
      <c r="AX19" s="200"/>
      <c r="AY19" s="171"/>
      <c r="AZ19" s="172"/>
      <c r="BA19" s="172"/>
      <c r="BB19" s="172"/>
      <c r="BC19" s="172"/>
      <c r="BD19" s="173"/>
    </row>
    <row r="20" spans="2:56" ht="39.950000000000003" customHeight="1">
      <c r="B20" s="65">
        <f t="shared" si="2"/>
        <v>8</v>
      </c>
      <c r="C20" s="295"/>
      <c r="D20" s="296"/>
      <c r="E20" s="191"/>
      <c r="F20" s="192"/>
      <c r="G20" s="191"/>
      <c r="H20" s="193"/>
      <c r="I20" s="193"/>
      <c r="J20" s="193"/>
      <c r="K20" s="192"/>
      <c r="L20" s="194"/>
      <c r="M20" s="195"/>
      <c r="N20" s="195"/>
      <c r="O20" s="19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97" t="str">
        <f t="shared" si="3"/>
        <v/>
      </c>
      <c r="AV20" s="198"/>
      <c r="AW20" s="199" t="str">
        <f t="shared" si="1"/>
        <v/>
      </c>
      <c r="AX20" s="200"/>
      <c r="AY20" s="171"/>
      <c r="AZ20" s="172"/>
      <c r="BA20" s="172"/>
      <c r="BB20" s="172"/>
      <c r="BC20" s="172"/>
      <c r="BD20" s="173"/>
    </row>
    <row r="21" spans="2:56" ht="39.950000000000003" customHeight="1">
      <c r="B21" s="65">
        <f t="shared" si="2"/>
        <v>9</v>
      </c>
      <c r="C21" s="295"/>
      <c r="D21" s="296"/>
      <c r="E21" s="191"/>
      <c r="F21" s="192"/>
      <c r="G21" s="191"/>
      <c r="H21" s="193"/>
      <c r="I21" s="193"/>
      <c r="J21" s="193"/>
      <c r="K21" s="192"/>
      <c r="L21" s="194"/>
      <c r="M21" s="195"/>
      <c r="N21" s="195"/>
      <c r="O21" s="19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97" t="str">
        <f t="shared" si="3"/>
        <v/>
      </c>
      <c r="AV21" s="198"/>
      <c r="AW21" s="199" t="str">
        <f t="shared" si="1"/>
        <v/>
      </c>
      <c r="AX21" s="200"/>
      <c r="AY21" s="171"/>
      <c r="AZ21" s="172"/>
      <c r="BA21" s="172"/>
      <c r="BB21" s="172"/>
      <c r="BC21" s="172"/>
      <c r="BD21" s="173"/>
    </row>
    <row r="22" spans="2:56" ht="39.950000000000003" customHeight="1">
      <c r="B22" s="65">
        <f t="shared" si="2"/>
        <v>10</v>
      </c>
      <c r="C22" s="295"/>
      <c r="D22" s="296"/>
      <c r="E22" s="191"/>
      <c r="F22" s="192"/>
      <c r="G22" s="191"/>
      <c r="H22" s="193"/>
      <c r="I22" s="193"/>
      <c r="J22" s="193"/>
      <c r="K22" s="192"/>
      <c r="L22" s="194"/>
      <c r="M22" s="195"/>
      <c r="N22" s="195"/>
      <c r="O22" s="19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97" t="str">
        <f t="shared" si="3"/>
        <v/>
      </c>
      <c r="AV22" s="198"/>
      <c r="AW22" s="199" t="str">
        <f t="shared" si="1"/>
        <v/>
      </c>
      <c r="AX22" s="200"/>
      <c r="AY22" s="171"/>
      <c r="AZ22" s="172"/>
      <c r="BA22" s="172"/>
      <c r="BB22" s="172"/>
      <c r="BC22" s="172"/>
      <c r="BD22" s="173"/>
    </row>
    <row r="23" spans="2:56" ht="39.950000000000003" customHeight="1">
      <c r="B23" s="65">
        <f t="shared" si="2"/>
        <v>11</v>
      </c>
      <c r="C23" s="295"/>
      <c r="D23" s="296"/>
      <c r="E23" s="191"/>
      <c r="F23" s="192"/>
      <c r="G23" s="191"/>
      <c r="H23" s="193"/>
      <c r="I23" s="193"/>
      <c r="J23" s="193"/>
      <c r="K23" s="192"/>
      <c r="L23" s="194"/>
      <c r="M23" s="195"/>
      <c r="N23" s="195"/>
      <c r="O23" s="19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97" t="str">
        <f t="shared" si="3"/>
        <v/>
      </c>
      <c r="AV23" s="198"/>
      <c r="AW23" s="199" t="str">
        <f t="shared" si="1"/>
        <v/>
      </c>
      <c r="AX23" s="200"/>
      <c r="AY23" s="171"/>
      <c r="AZ23" s="172"/>
      <c r="BA23" s="172"/>
      <c r="BB23" s="172"/>
      <c r="BC23" s="172"/>
      <c r="BD23" s="173"/>
    </row>
    <row r="24" spans="2:56" ht="39.950000000000003" customHeight="1">
      <c r="B24" s="65">
        <f t="shared" si="2"/>
        <v>12</v>
      </c>
      <c r="C24" s="295"/>
      <c r="D24" s="296"/>
      <c r="E24" s="191"/>
      <c r="F24" s="192"/>
      <c r="G24" s="191"/>
      <c r="H24" s="193"/>
      <c r="I24" s="193"/>
      <c r="J24" s="193"/>
      <c r="K24" s="192"/>
      <c r="L24" s="194"/>
      <c r="M24" s="195"/>
      <c r="N24" s="195"/>
      <c r="O24" s="19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97" t="str">
        <f t="shared" si="3"/>
        <v/>
      </c>
      <c r="AV24" s="198"/>
      <c r="AW24" s="199" t="str">
        <f t="shared" si="1"/>
        <v/>
      </c>
      <c r="AX24" s="200"/>
      <c r="AY24" s="171"/>
      <c r="AZ24" s="172"/>
      <c r="BA24" s="172"/>
      <c r="BB24" s="172"/>
      <c r="BC24" s="172"/>
      <c r="BD24" s="173"/>
    </row>
    <row r="25" spans="2:56" ht="39.950000000000003" customHeight="1">
      <c r="B25" s="65">
        <f t="shared" si="2"/>
        <v>13</v>
      </c>
      <c r="C25" s="295"/>
      <c r="D25" s="296"/>
      <c r="E25" s="191"/>
      <c r="F25" s="192"/>
      <c r="G25" s="191"/>
      <c r="H25" s="193"/>
      <c r="I25" s="193"/>
      <c r="J25" s="193"/>
      <c r="K25" s="192"/>
      <c r="L25" s="194"/>
      <c r="M25" s="195"/>
      <c r="N25" s="195"/>
      <c r="O25" s="19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97" t="str">
        <f t="shared" si="3"/>
        <v/>
      </c>
      <c r="AV25" s="198"/>
      <c r="AW25" s="199" t="str">
        <f t="shared" si="1"/>
        <v/>
      </c>
      <c r="AX25" s="200"/>
      <c r="AY25" s="171"/>
      <c r="AZ25" s="172"/>
      <c r="BA25" s="172"/>
      <c r="BB25" s="172"/>
      <c r="BC25" s="172"/>
      <c r="BD25" s="173"/>
    </row>
    <row r="26" spans="2:56" ht="39.950000000000003" customHeight="1">
      <c r="B26" s="65">
        <f t="shared" si="2"/>
        <v>14</v>
      </c>
      <c r="C26" s="295"/>
      <c r="D26" s="296"/>
      <c r="E26" s="191"/>
      <c r="F26" s="192"/>
      <c r="G26" s="191"/>
      <c r="H26" s="193"/>
      <c r="I26" s="193"/>
      <c r="J26" s="193"/>
      <c r="K26" s="192"/>
      <c r="L26" s="194"/>
      <c r="M26" s="195"/>
      <c r="N26" s="195"/>
      <c r="O26" s="19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97" t="str">
        <f t="shared" si="3"/>
        <v/>
      </c>
      <c r="AV26" s="198"/>
      <c r="AW26" s="199" t="str">
        <f t="shared" si="1"/>
        <v/>
      </c>
      <c r="AX26" s="200"/>
      <c r="AY26" s="171"/>
      <c r="AZ26" s="172"/>
      <c r="BA26" s="172"/>
      <c r="BB26" s="172"/>
      <c r="BC26" s="172"/>
      <c r="BD26" s="173"/>
    </row>
    <row r="27" spans="2:56" ht="39.950000000000003" customHeight="1">
      <c r="B27" s="65">
        <f t="shared" si="2"/>
        <v>15</v>
      </c>
      <c r="C27" s="295"/>
      <c r="D27" s="296"/>
      <c r="E27" s="191"/>
      <c r="F27" s="192"/>
      <c r="G27" s="191"/>
      <c r="H27" s="193"/>
      <c r="I27" s="193"/>
      <c r="J27" s="193"/>
      <c r="K27" s="192"/>
      <c r="L27" s="194"/>
      <c r="M27" s="195"/>
      <c r="N27" s="195"/>
      <c r="O27" s="19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97" t="str">
        <f t="shared" si="3"/>
        <v/>
      </c>
      <c r="AV27" s="198"/>
      <c r="AW27" s="199" t="str">
        <f t="shared" si="1"/>
        <v/>
      </c>
      <c r="AX27" s="200"/>
      <c r="AY27" s="171"/>
      <c r="AZ27" s="172"/>
      <c r="BA27" s="172"/>
      <c r="BB27" s="172"/>
      <c r="BC27" s="172"/>
      <c r="BD27" s="173"/>
    </row>
    <row r="28" spans="2:56" ht="39.950000000000003" customHeight="1">
      <c r="B28" s="65">
        <f t="shared" si="2"/>
        <v>16</v>
      </c>
      <c r="C28" s="295"/>
      <c r="D28" s="296"/>
      <c r="E28" s="191"/>
      <c r="F28" s="192"/>
      <c r="G28" s="191"/>
      <c r="H28" s="193"/>
      <c r="I28" s="193"/>
      <c r="J28" s="193"/>
      <c r="K28" s="192"/>
      <c r="L28" s="194"/>
      <c r="M28" s="195"/>
      <c r="N28" s="195"/>
      <c r="O28" s="19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97" t="str">
        <f t="shared" si="3"/>
        <v/>
      </c>
      <c r="AV28" s="198"/>
      <c r="AW28" s="199" t="str">
        <f t="shared" si="1"/>
        <v/>
      </c>
      <c r="AX28" s="200"/>
      <c r="AY28" s="171"/>
      <c r="AZ28" s="172"/>
      <c r="BA28" s="172"/>
      <c r="BB28" s="172"/>
      <c r="BC28" s="172"/>
      <c r="BD28" s="173"/>
    </row>
    <row r="29" spans="2:56" ht="39.950000000000003" customHeight="1">
      <c r="B29" s="65">
        <f t="shared" si="2"/>
        <v>17</v>
      </c>
      <c r="C29" s="295"/>
      <c r="D29" s="296"/>
      <c r="E29" s="191"/>
      <c r="F29" s="192"/>
      <c r="G29" s="191"/>
      <c r="H29" s="193"/>
      <c r="I29" s="193"/>
      <c r="J29" s="193"/>
      <c r="K29" s="192"/>
      <c r="L29" s="194"/>
      <c r="M29" s="195"/>
      <c r="N29" s="195"/>
      <c r="O29" s="19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97" t="str">
        <f t="shared" si="3"/>
        <v/>
      </c>
      <c r="AV29" s="198"/>
      <c r="AW29" s="199" t="str">
        <f t="shared" si="1"/>
        <v/>
      </c>
      <c r="AX29" s="200"/>
      <c r="AY29" s="171"/>
      <c r="AZ29" s="172"/>
      <c r="BA29" s="172"/>
      <c r="BB29" s="172"/>
      <c r="BC29" s="172"/>
      <c r="BD29" s="173"/>
    </row>
    <row r="30" spans="2:56" ht="39.950000000000003" customHeight="1">
      <c r="B30" s="65">
        <f t="shared" ref="B30:B51" si="4">B29+1</f>
        <v>18</v>
      </c>
      <c r="C30" s="295"/>
      <c r="D30" s="296"/>
      <c r="E30" s="191"/>
      <c r="F30" s="192"/>
      <c r="G30" s="191"/>
      <c r="H30" s="193"/>
      <c r="I30" s="193"/>
      <c r="J30" s="193"/>
      <c r="K30" s="192"/>
      <c r="L30" s="194"/>
      <c r="M30" s="195"/>
      <c r="N30" s="195"/>
      <c r="O30" s="19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97" t="str">
        <f t="shared" ref="AU30" si="5">IF($AZ$3="４週",SUM(P30:AQ30),IF($AZ$3="暦月",SUM(P30:AT30),""))</f>
        <v/>
      </c>
      <c r="AV30" s="198"/>
      <c r="AW30" s="199" t="str">
        <f t="shared" si="1"/>
        <v/>
      </c>
      <c r="AX30" s="200"/>
      <c r="AY30" s="171"/>
      <c r="AZ30" s="172"/>
      <c r="BA30" s="172"/>
      <c r="BB30" s="172"/>
      <c r="BC30" s="172"/>
      <c r="BD30" s="173"/>
    </row>
    <row r="31" spans="2:56" ht="39.950000000000003" customHeight="1">
      <c r="B31" s="65">
        <f t="shared" si="4"/>
        <v>19</v>
      </c>
      <c r="C31" s="295"/>
      <c r="D31" s="296"/>
      <c r="E31" s="191"/>
      <c r="F31" s="192"/>
      <c r="G31" s="191"/>
      <c r="H31" s="193"/>
      <c r="I31" s="193"/>
      <c r="J31" s="193"/>
      <c r="K31" s="192"/>
      <c r="L31" s="194"/>
      <c r="M31" s="195"/>
      <c r="N31" s="195"/>
      <c r="O31" s="196"/>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97" t="str">
        <f t="shared" ref="AU31:AU50" si="6">IF($AZ$3="４週",SUM(P31:AQ31),IF($AZ$3="暦月",SUM(P31:AT31),""))</f>
        <v/>
      </c>
      <c r="AV31" s="198"/>
      <c r="AW31" s="199" t="str">
        <f t="shared" si="1"/>
        <v/>
      </c>
      <c r="AX31" s="200"/>
      <c r="AY31" s="171"/>
      <c r="AZ31" s="172"/>
      <c r="BA31" s="172"/>
      <c r="BB31" s="172"/>
      <c r="BC31" s="172"/>
      <c r="BD31" s="173"/>
    </row>
    <row r="32" spans="2:56" ht="39.950000000000003" customHeight="1">
      <c r="B32" s="65">
        <f t="shared" si="4"/>
        <v>20</v>
      </c>
      <c r="C32" s="295"/>
      <c r="D32" s="296"/>
      <c r="E32" s="191"/>
      <c r="F32" s="192"/>
      <c r="G32" s="191"/>
      <c r="H32" s="193"/>
      <c r="I32" s="193"/>
      <c r="J32" s="193"/>
      <c r="K32" s="192"/>
      <c r="L32" s="194"/>
      <c r="M32" s="195"/>
      <c r="N32" s="195"/>
      <c r="O32" s="196"/>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97" t="str">
        <f t="shared" si="6"/>
        <v/>
      </c>
      <c r="AV32" s="198"/>
      <c r="AW32" s="199" t="str">
        <f t="shared" si="1"/>
        <v/>
      </c>
      <c r="AX32" s="200"/>
      <c r="AY32" s="171"/>
      <c r="AZ32" s="172"/>
      <c r="BA32" s="172"/>
      <c r="BB32" s="172"/>
      <c r="BC32" s="172"/>
      <c r="BD32" s="173"/>
    </row>
    <row r="33" spans="2:56" ht="39.950000000000003" customHeight="1">
      <c r="B33" s="65">
        <f t="shared" si="4"/>
        <v>21</v>
      </c>
      <c r="C33" s="295"/>
      <c r="D33" s="296"/>
      <c r="E33" s="191"/>
      <c r="F33" s="192"/>
      <c r="G33" s="191"/>
      <c r="H33" s="193"/>
      <c r="I33" s="193"/>
      <c r="J33" s="193"/>
      <c r="K33" s="192"/>
      <c r="L33" s="194"/>
      <c r="M33" s="195"/>
      <c r="N33" s="195"/>
      <c r="O33" s="196"/>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97" t="str">
        <f t="shared" si="6"/>
        <v/>
      </c>
      <c r="AV33" s="198"/>
      <c r="AW33" s="199" t="str">
        <f t="shared" si="1"/>
        <v/>
      </c>
      <c r="AX33" s="200"/>
      <c r="AY33" s="171"/>
      <c r="AZ33" s="172"/>
      <c r="BA33" s="172"/>
      <c r="BB33" s="172"/>
      <c r="BC33" s="172"/>
      <c r="BD33" s="173"/>
    </row>
    <row r="34" spans="2:56" ht="39.950000000000003" customHeight="1">
      <c r="B34" s="65">
        <f t="shared" si="4"/>
        <v>22</v>
      </c>
      <c r="C34" s="295"/>
      <c r="D34" s="296"/>
      <c r="E34" s="191"/>
      <c r="F34" s="192"/>
      <c r="G34" s="191"/>
      <c r="H34" s="193"/>
      <c r="I34" s="193"/>
      <c r="J34" s="193"/>
      <c r="K34" s="192"/>
      <c r="L34" s="194"/>
      <c r="M34" s="195"/>
      <c r="N34" s="195"/>
      <c r="O34" s="196"/>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97" t="str">
        <f t="shared" si="6"/>
        <v/>
      </c>
      <c r="AV34" s="198"/>
      <c r="AW34" s="199" t="str">
        <f t="shared" si="1"/>
        <v/>
      </c>
      <c r="AX34" s="200"/>
      <c r="AY34" s="171"/>
      <c r="AZ34" s="172"/>
      <c r="BA34" s="172"/>
      <c r="BB34" s="172"/>
      <c r="BC34" s="172"/>
      <c r="BD34" s="173"/>
    </row>
    <row r="35" spans="2:56" ht="39.950000000000003" customHeight="1">
      <c r="B35" s="65">
        <f t="shared" si="4"/>
        <v>23</v>
      </c>
      <c r="C35" s="295"/>
      <c r="D35" s="296"/>
      <c r="E35" s="191"/>
      <c r="F35" s="192"/>
      <c r="G35" s="191"/>
      <c r="H35" s="193"/>
      <c r="I35" s="193"/>
      <c r="J35" s="193"/>
      <c r="K35" s="192"/>
      <c r="L35" s="194"/>
      <c r="M35" s="195"/>
      <c r="N35" s="195"/>
      <c r="O35" s="196"/>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97" t="str">
        <f t="shared" si="6"/>
        <v/>
      </c>
      <c r="AV35" s="198"/>
      <c r="AW35" s="199" t="str">
        <f t="shared" si="1"/>
        <v/>
      </c>
      <c r="AX35" s="200"/>
      <c r="AY35" s="171"/>
      <c r="AZ35" s="172"/>
      <c r="BA35" s="172"/>
      <c r="BB35" s="172"/>
      <c r="BC35" s="172"/>
      <c r="BD35" s="173"/>
    </row>
    <row r="36" spans="2:56" ht="39.950000000000003" customHeight="1">
      <c r="B36" s="65">
        <f t="shared" si="4"/>
        <v>24</v>
      </c>
      <c r="C36" s="295"/>
      <c r="D36" s="296"/>
      <c r="E36" s="191"/>
      <c r="F36" s="192"/>
      <c r="G36" s="191"/>
      <c r="H36" s="193"/>
      <c r="I36" s="193"/>
      <c r="J36" s="193"/>
      <c r="K36" s="192"/>
      <c r="L36" s="194"/>
      <c r="M36" s="195"/>
      <c r="N36" s="195"/>
      <c r="O36" s="196"/>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97" t="str">
        <f t="shared" si="6"/>
        <v/>
      </c>
      <c r="AV36" s="198"/>
      <c r="AW36" s="199" t="str">
        <f t="shared" si="1"/>
        <v/>
      </c>
      <c r="AX36" s="200"/>
      <c r="AY36" s="171"/>
      <c r="AZ36" s="172"/>
      <c r="BA36" s="172"/>
      <c r="BB36" s="172"/>
      <c r="BC36" s="172"/>
      <c r="BD36" s="173"/>
    </row>
    <row r="37" spans="2:56" ht="39.950000000000003" customHeight="1">
      <c r="B37" s="65">
        <f t="shared" si="4"/>
        <v>25</v>
      </c>
      <c r="C37" s="295"/>
      <c r="D37" s="296"/>
      <c r="E37" s="191"/>
      <c r="F37" s="192"/>
      <c r="G37" s="191"/>
      <c r="H37" s="193"/>
      <c r="I37" s="193"/>
      <c r="J37" s="193"/>
      <c r="K37" s="192"/>
      <c r="L37" s="194"/>
      <c r="M37" s="195"/>
      <c r="N37" s="195"/>
      <c r="O37" s="196"/>
      <c r="P37" s="114"/>
      <c r="Q37" s="115"/>
      <c r="R37" s="115"/>
      <c r="S37" s="115"/>
      <c r="T37" s="115"/>
      <c r="U37" s="115"/>
      <c r="V37" s="116"/>
      <c r="W37" s="114"/>
      <c r="X37" s="115"/>
      <c r="Y37" s="115"/>
      <c r="Z37" s="115"/>
      <c r="AA37" s="115"/>
      <c r="AB37" s="115"/>
      <c r="AC37" s="116"/>
      <c r="AD37" s="114"/>
      <c r="AE37" s="115"/>
      <c r="AF37" s="115"/>
      <c r="AG37" s="115"/>
      <c r="AH37" s="115"/>
      <c r="AI37" s="115"/>
      <c r="AJ37" s="116"/>
      <c r="AK37" s="114"/>
      <c r="AL37" s="115"/>
      <c r="AM37" s="115"/>
      <c r="AN37" s="115"/>
      <c r="AO37" s="115"/>
      <c r="AP37" s="115"/>
      <c r="AQ37" s="116"/>
      <c r="AR37" s="114"/>
      <c r="AS37" s="115"/>
      <c r="AT37" s="116"/>
      <c r="AU37" s="197" t="str">
        <f t="shared" si="6"/>
        <v/>
      </c>
      <c r="AV37" s="198"/>
      <c r="AW37" s="199" t="str">
        <f t="shared" si="1"/>
        <v/>
      </c>
      <c r="AX37" s="200"/>
      <c r="AY37" s="171"/>
      <c r="AZ37" s="172"/>
      <c r="BA37" s="172"/>
      <c r="BB37" s="172"/>
      <c r="BC37" s="172"/>
      <c r="BD37" s="173"/>
    </row>
    <row r="38" spans="2:56" ht="39.950000000000003" customHeight="1">
      <c r="B38" s="65">
        <f t="shared" si="4"/>
        <v>26</v>
      </c>
      <c r="C38" s="295"/>
      <c r="D38" s="296"/>
      <c r="E38" s="191"/>
      <c r="F38" s="192"/>
      <c r="G38" s="191"/>
      <c r="H38" s="193"/>
      <c r="I38" s="193"/>
      <c r="J38" s="193"/>
      <c r="K38" s="192"/>
      <c r="L38" s="194"/>
      <c r="M38" s="195"/>
      <c r="N38" s="195"/>
      <c r="O38" s="196"/>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97" t="str">
        <f t="shared" si="6"/>
        <v/>
      </c>
      <c r="AV38" s="198"/>
      <c r="AW38" s="199" t="str">
        <f t="shared" si="1"/>
        <v/>
      </c>
      <c r="AX38" s="200"/>
      <c r="AY38" s="171"/>
      <c r="AZ38" s="172"/>
      <c r="BA38" s="172"/>
      <c r="BB38" s="172"/>
      <c r="BC38" s="172"/>
      <c r="BD38" s="173"/>
    </row>
    <row r="39" spans="2:56" ht="39.950000000000003" customHeight="1">
      <c r="B39" s="65">
        <f t="shared" si="4"/>
        <v>27</v>
      </c>
      <c r="C39" s="295"/>
      <c r="D39" s="296"/>
      <c r="E39" s="191"/>
      <c r="F39" s="192"/>
      <c r="G39" s="191"/>
      <c r="H39" s="193"/>
      <c r="I39" s="193"/>
      <c r="J39" s="193"/>
      <c r="K39" s="192"/>
      <c r="L39" s="194"/>
      <c r="M39" s="195"/>
      <c r="N39" s="195"/>
      <c r="O39" s="196"/>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97" t="str">
        <f t="shared" si="6"/>
        <v/>
      </c>
      <c r="AV39" s="198"/>
      <c r="AW39" s="199" t="str">
        <f t="shared" si="1"/>
        <v/>
      </c>
      <c r="AX39" s="200"/>
      <c r="AY39" s="171"/>
      <c r="AZ39" s="172"/>
      <c r="BA39" s="172"/>
      <c r="BB39" s="172"/>
      <c r="BC39" s="172"/>
      <c r="BD39" s="173"/>
    </row>
    <row r="40" spans="2:56" ht="39.950000000000003" customHeight="1">
      <c r="B40" s="65">
        <f t="shared" si="4"/>
        <v>28</v>
      </c>
      <c r="C40" s="295"/>
      <c r="D40" s="296"/>
      <c r="E40" s="191"/>
      <c r="F40" s="192"/>
      <c r="G40" s="191"/>
      <c r="H40" s="193"/>
      <c r="I40" s="193"/>
      <c r="J40" s="193"/>
      <c r="K40" s="192"/>
      <c r="L40" s="194"/>
      <c r="M40" s="195"/>
      <c r="N40" s="195"/>
      <c r="O40" s="196"/>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97" t="str">
        <f t="shared" si="6"/>
        <v/>
      </c>
      <c r="AV40" s="198"/>
      <c r="AW40" s="199" t="str">
        <f t="shared" si="1"/>
        <v/>
      </c>
      <c r="AX40" s="200"/>
      <c r="AY40" s="171"/>
      <c r="AZ40" s="172"/>
      <c r="BA40" s="172"/>
      <c r="BB40" s="172"/>
      <c r="BC40" s="172"/>
      <c r="BD40" s="173"/>
    </row>
    <row r="41" spans="2:56" ht="39.950000000000003" customHeight="1">
      <c r="B41" s="65">
        <f t="shared" si="4"/>
        <v>29</v>
      </c>
      <c r="C41" s="295"/>
      <c r="D41" s="296"/>
      <c r="E41" s="191"/>
      <c r="F41" s="192"/>
      <c r="G41" s="191"/>
      <c r="H41" s="193"/>
      <c r="I41" s="193"/>
      <c r="J41" s="193"/>
      <c r="K41" s="192"/>
      <c r="L41" s="194"/>
      <c r="M41" s="195"/>
      <c r="N41" s="195"/>
      <c r="O41" s="196"/>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97" t="str">
        <f t="shared" si="6"/>
        <v/>
      </c>
      <c r="AV41" s="198"/>
      <c r="AW41" s="199" t="str">
        <f t="shared" si="1"/>
        <v/>
      </c>
      <c r="AX41" s="200"/>
      <c r="AY41" s="171"/>
      <c r="AZ41" s="172"/>
      <c r="BA41" s="172"/>
      <c r="BB41" s="172"/>
      <c r="BC41" s="172"/>
      <c r="BD41" s="173"/>
    </row>
    <row r="42" spans="2:56" ht="39.950000000000003" customHeight="1">
      <c r="B42" s="65">
        <f t="shared" si="4"/>
        <v>30</v>
      </c>
      <c r="C42" s="295"/>
      <c r="D42" s="296"/>
      <c r="E42" s="191"/>
      <c r="F42" s="192"/>
      <c r="G42" s="191"/>
      <c r="H42" s="193"/>
      <c r="I42" s="193"/>
      <c r="J42" s="193"/>
      <c r="K42" s="192"/>
      <c r="L42" s="194"/>
      <c r="M42" s="195"/>
      <c r="N42" s="195"/>
      <c r="O42" s="196"/>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97" t="str">
        <f t="shared" si="6"/>
        <v/>
      </c>
      <c r="AV42" s="198"/>
      <c r="AW42" s="199" t="str">
        <f t="shared" si="1"/>
        <v/>
      </c>
      <c r="AX42" s="200"/>
      <c r="AY42" s="171"/>
      <c r="AZ42" s="172"/>
      <c r="BA42" s="172"/>
      <c r="BB42" s="172"/>
      <c r="BC42" s="172"/>
      <c r="BD42" s="173"/>
    </row>
    <row r="43" spans="2:56" ht="39.950000000000003" customHeight="1">
      <c r="B43" s="65">
        <f t="shared" si="4"/>
        <v>31</v>
      </c>
      <c r="C43" s="295"/>
      <c r="D43" s="296"/>
      <c r="E43" s="191"/>
      <c r="F43" s="192"/>
      <c r="G43" s="191"/>
      <c r="H43" s="193"/>
      <c r="I43" s="193"/>
      <c r="J43" s="193"/>
      <c r="K43" s="192"/>
      <c r="L43" s="194"/>
      <c r="M43" s="195"/>
      <c r="N43" s="195"/>
      <c r="O43" s="196"/>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97" t="str">
        <f t="shared" si="6"/>
        <v/>
      </c>
      <c r="AV43" s="198"/>
      <c r="AW43" s="199" t="str">
        <f t="shared" si="1"/>
        <v/>
      </c>
      <c r="AX43" s="200"/>
      <c r="AY43" s="171"/>
      <c r="AZ43" s="172"/>
      <c r="BA43" s="172"/>
      <c r="BB43" s="172"/>
      <c r="BC43" s="172"/>
      <c r="BD43" s="173"/>
    </row>
    <row r="44" spans="2:56" ht="39.950000000000003" customHeight="1">
      <c r="B44" s="65">
        <f t="shared" si="4"/>
        <v>32</v>
      </c>
      <c r="C44" s="295"/>
      <c r="D44" s="296"/>
      <c r="E44" s="191"/>
      <c r="F44" s="192"/>
      <c r="G44" s="191"/>
      <c r="H44" s="193"/>
      <c r="I44" s="193"/>
      <c r="J44" s="193"/>
      <c r="K44" s="192"/>
      <c r="L44" s="194"/>
      <c r="M44" s="195"/>
      <c r="N44" s="195"/>
      <c r="O44" s="196"/>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97" t="str">
        <f t="shared" si="6"/>
        <v/>
      </c>
      <c r="AV44" s="198"/>
      <c r="AW44" s="199" t="str">
        <f t="shared" si="1"/>
        <v/>
      </c>
      <c r="AX44" s="200"/>
      <c r="AY44" s="171"/>
      <c r="AZ44" s="172"/>
      <c r="BA44" s="172"/>
      <c r="BB44" s="172"/>
      <c r="BC44" s="172"/>
      <c r="BD44" s="173"/>
    </row>
    <row r="45" spans="2:56" ht="39.950000000000003" customHeight="1">
      <c r="B45" s="65">
        <f t="shared" si="4"/>
        <v>33</v>
      </c>
      <c r="C45" s="295"/>
      <c r="D45" s="296"/>
      <c r="E45" s="191"/>
      <c r="F45" s="192"/>
      <c r="G45" s="191"/>
      <c r="H45" s="193"/>
      <c r="I45" s="193"/>
      <c r="J45" s="193"/>
      <c r="K45" s="192"/>
      <c r="L45" s="194"/>
      <c r="M45" s="195"/>
      <c r="N45" s="195"/>
      <c r="O45" s="196"/>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97" t="str">
        <f t="shared" si="6"/>
        <v/>
      </c>
      <c r="AV45" s="198"/>
      <c r="AW45" s="199" t="str">
        <f t="shared" ref="AW45:AW50" si="7">IF($AZ$3="４週",AU45/4,IF($AZ$3="暦月",AU45/($AZ$6/7),""))</f>
        <v/>
      </c>
      <c r="AX45" s="200"/>
      <c r="AY45" s="171"/>
      <c r="AZ45" s="172"/>
      <c r="BA45" s="172"/>
      <c r="BB45" s="172"/>
      <c r="BC45" s="172"/>
      <c r="BD45" s="173"/>
    </row>
    <row r="46" spans="2:56" ht="39.950000000000003" customHeight="1">
      <c r="B46" s="65">
        <f t="shared" si="4"/>
        <v>34</v>
      </c>
      <c r="C46" s="295"/>
      <c r="D46" s="296"/>
      <c r="E46" s="191"/>
      <c r="F46" s="192"/>
      <c r="G46" s="191"/>
      <c r="H46" s="193"/>
      <c r="I46" s="193"/>
      <c r="J46" s="193"/>
      <c r="K46" s="192"/>
      <c r="L46" s="194"/>
      <c r="M46" s="195"/>
      <c r="N46" s="195"/>
      <c r="O46" s="196"/>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97" t="str">
        <f t="shared" si="6"/>
        <v/>
      </c>
      <c r="AV46" s="198"/>
      <c r="AW46" s="199" t="str">
        <f t="shared" si="7"/>
        <v/>
      </c>
      <c r="AX46" s="200"/>
      <c r="AY46" s="171"/>
      <c r="AZ46" s="172"/>
      <c r="BA46" s="172"/>
      <c r="BB46" s="172"/>
      <c r="BC46" s="172"/>
      <c r="BD46" s="173"/>
    </row>
    <row r="47" spans="2:56" ht="39.950000000000003" customHeight="1">
      <c r="B47" s="65">
        <f t="shared" si="4"/>
        <v>35</v>
      </c>
      <c r="C47" s="295"/>
      <c r="D47" s="296"/>
      <c r="E47" s="191"/>
      <c r="F47" s="192"/>
      <c r="G47" s="191"/>
      <c r="H47" s="193"/>
      <c r="I47" s="193"/>
      <c r="J47" s="193"/>
      <c r="K47" s="192"/>
      <c r="L47" s="194"/>
      <c r="M47" s="195"/>
      <c r="N47" s="195"/>
      <c r="O47" s="196"/>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97" t="str">
        <f t="shared" si="6"/>
        <v/>
      </c>
      <c r="AV47" s="198"/>
      <c r="AW47" s="199" t="str">
        <f t="shared" si="7"/>
        <v/>
      </c>
      <c r="AX47" s="200"/>
      <c r="AY47" s="171"/>
      <c r="AZ47" s="172"/>
      <c r="BA47" s="172"/>
      <c r="BB47" s="172"/>
      <c r="BC47" s="172"/>
      <c r="BD47" s="173"/>
    </row>
    <row r="48" spans="2:56" ht="39.950000000000003" customHeight="1">
      <c r="B48" s="65">
        <f t="shared" si="4"/>
        <v>36</v>
      </c>
      <c r="C48" s="295"/>
      <c r="D48" s="296"/>
      <c r="E48" s="191"/>
      <c r="F48" s="192"/>
      <c r="G48" s="191"/>
      <c r="H48" s="193"/>
      <c r="I48" s="193"/>
      <c r="J48" s="193"/>
      <c r="K48" s="192"/>
      <c r="L48" s="194"/>
      <c r="M48" s="195"/>
      <c r="N48" s="195"/>
      <c r="O48" s="196"/>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97" t="str">
        <f t="shared" si="6"/>
        <v/>
      </c>
      <c r="AV48" s="198"/>
      <c r="AW48" s="199" t="str">
        <f t="shared" si="7"/>
        <v/>
      </c>
      <c r="AX48" s="200"/>
      <c r="AY48" s="171"/>
      <c r="AZ48" s="172"/>
      <c r="BA48" s="172"/>
      <c r="BB48" s="172"/>
      <c r="BC48" s="172"/>
      <c r="BD48" s="173"/>
    </row>
    <row r="49" spans="2:56" ht="39.950000000000003" customHeight="1">
      <c r="B49" s="65">
        <f t="shared" si="4"/>
        <v>37</v>
      </c>
      <c r="C49" s="295"/>
      <c r="D49" s="296"/>
      <c r="E49" s="191"/>
      <c r="F49" s="192"/>
      <c r="G49" s="191"/>
      <c r="H49" s="193"/>
      <c r="I49" s="193"/>
      <c r="J49" s="193"/>
      <c r="K49" s="192"/>
      <c r="L49" s="194"/>
      <c r="M49" s="195"/>
      <c r="N49" s="195"/>
      <c r="O49" s="196"/>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97" t="str">
        <f t="shared" si="6"/>
        <v/>
      </c>
      <c r="AV49" s="198"/>
      <c r="AW49" s="199" t="str">
        <f t="shared" si="7"/>
        <v/>
      </c>
      <c r="AX49" s="200"/>
      <c r="AY49" s="171"/>
      <c r="AZ49" s="172"/>
      <c r="BA49" s="172"/>
      <c r="BB49" s="172"/>
      <c r="BC49" s="172"/>
      <c r="BD49" s="173"/>
    </row>
    <row r="50" spans="2:56" ht="39.950000000000003" customHeight="1">
      <c r="B50" s="65">
        <f t="shared" si="4"/>
        <v>38</v>
      </c>
      <c r="C50" s="295"/>
      <c r="D50" s="296"/>
      <c r="E50" s="191"/>
      <c r="F50" s="192"/>
      <c r="G50" s="191"/>
      <c r="H50" s="193"/>
      <c r="I50" s="193"/>
      <c r="J50" s="193"/>
      <c r="K50" s="192"/>
      <c r="L50" s="194"/>
      <c r="M50" s="195"/>
      <c r="N50" s="195"/>
      <c r="O50" s="196"/>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97" t="str">
        <f t="shared" si="6"/>
        <v/>
      </c>
      <c r="AV50" s="198"/>
      <c r="AW50" s="199" t="str">
        <f t="shared" si="7"/>
        <v/>
      </c>
      <c r="AX50" s="200"/>
      <c r="AY50" s="171"/>
      <c r="AZ50" s="172"/>
      <c r="BA50" s="172"/>
      <c r="BB50" s="172"/>
      <c r="BC50" s="172"/>
      <c r="BD50" s="173"/>
    </row>
    <row r="51" spans="2:56" ht="39.950000000000003" customHeight="1">
      <c r="B51" s="65">
        <f t="shared" si="4"/>
        <v>39</v>
      </c>
      <c r="C51" s="295"/>
      <c r="D51" s="296"/>
      <c r="E51" s="191"/>
      <c r="F51" s="192"/>
      <c r="G51" s="191"/>
      <c r="H51" s="193"/>
      <c r="I51" s="193"/>
      <c r="J51" s="193"/>
      <c r="K51" s="192"/>
      <c r="L51" s="194"/>
      <c r="M51" s="195"/>
      <c r="N51" s="195"/>
      <c r="O51" s="196"/>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97" t="str">
        <f t="shared" ref="AU51" si="8">IF($AZ$3="４週",SUM(P51:AQ51),IF($AZ$3="暦月",SUM(P51:AT51),""))</f>
        <v/>
      </c>
      <c r="AV51" s="198"/>
      <c r="AW51" s="199" t="str">
        <f t="shared" ref="AW51:AW52" si="9">IF($AZ$3="４週",AU51/4,IF($AZ$3="暦月",AU51/($AZ$6/7),""))</f>
        <v/>
      </c>
      <c r="AX51" s="200"/>
      <c r="AY51" s="171"/>
      <c r="AZ51" s="172"/>
      <c r="BA51" s="172"/>
      <c r="BB51" s="172"/>
      <c r="BC51" s="172"/>
      <c r="BD51" s="173"/>
    </row>
    <row r="52" spans="2:56" ht="39.950000000000003" customHeight="1" thickBot="1">
      <c r="B52" s="66">
        <f t="shared" ref="B52" si="10">B51+1</f>
        <v>40</v>
      </c>
      <c r="C52" s="309"/>
      <c r="D52" s="310"/>
      <c r="E52" s="176"/>
      <c r="F52" s="177"/>
      <c r="G52" s="176"/>
      <c r="H52" s="178"/>
      <c r="I52" s="178"/>
      <c r="J52" s="178"/>
      <c r="K52" s="177"/>
      <c r="L52" s="179"/>
      <c r="M52" s="180"/>
      <c r="N52" s="180"/>
      <c r="O52" s="181"/>
      <c r="P52" s="111"/>
      <c r="Q52" s="112"/>
      <c r="R52" s="112"/>
      <c r="S52" s="112"/>
      <c r="T52" s="112"/>
      <c r="U52" s="112"/>
      <c r="V52" s="113"/>
      <c r="W52" s="111"/>
      <c r="X52" s="112"/>
      <c r="Y52" s="112"/>
      <c r="Z52" s="112"/>
      <c r="AA52" s="112"/>
      <c r="AB52" s="112"/>
      <c r="AC52" s="113"/>
      <c r="AD52" s="111"/>
      <c r="AE52" s="112"/>
      <c r="AF52" s="112"/>
      <c r="AG52" s="112"/>
      <c r="AH52" s="112"/>
      <c r="AI52" s="112"/>
      <c r="AJ52" s="113"/>
      <c r="AK52" s="111"/>
      <c r="AL52" s="112"/>
      <c r="AM52" s="112"/>
      <c r="AN52" s="112"/>
      <c r="AO52" s="112"/>
      <c r="AP52" s="112"/>
      <c r="AQ52" s="113"/>
      <c r="AR52" s="111"/>
      <c r="AS52" s="112"/>
      <c r="AT52" s="113"/>
      <c r="AU52" s="182" t="str">
        <f t="shared" si="3"/>
        <v/>
      </c>
      <c r="AV52" s="183"/>
      <c r="AW52" s="184" t="str">
        <f t="shared" si="9"/>
        <v/>
      </c>
      <c r="AX52" s="185"/>
      <c r="AY52" s="186"/>
      <c r="AZ52" s="187"/>
      <c r="BA52" s="187"/>
      <c r="BB52" s="187"/>
      <c r="BC52" s="187"/>
      <c r="BD52" s="188"/>
    </row>
    <row r="53" spans="2:56" ht="20.25" customHeight="1">
      <c r="B53" s="47"/>
      <c r="C53" s="34"/>
      <c r="D53" s="76"/>
      <c r="E53" s="76"/>
      <c r="F53" s="47"/>
      <c r="G53" s="47"/>
      <c r="H53" s="47"/>
      <c r="I53" s="47"/>
      <c r="J53" s="47"/>
      <c r="K53" s="47"/>
      <c r="L53" s="47"/>
      <c r="M53" s="47"/>
      <c r="N53" s="47"/>
      <c r="O53" s="47"/>
      <c r="P53" s="47"/>
      <c r="Q53" s="47"/>
      <c r="R53" s="47"/>
      <c r="S53" s="47"/>
      <c r="T53" s="47"/>
      <c r="U53" s="47"/>
      <c r="V53" s="47"/>
      <c r="W53" s="47"/>
      <c r="X53" s="47"/>
      <c r="Y53" s="47"/>
      <c r="Z53" s="47"/>
      <c r="AA53" s="47"/>
      <c r="AB53" s="47"/>
      <c r="AC53" s="53"/>
      <c r="AD53" s="47"/>
      <c r="AE53" s="47"/>
      <c r="AF53" s="47"/>
      <c r="AG53" s="47"/>
      <c r="AH53" s="47"/>
      <c r="AI53" s="47"/>
      <c r="AJ53" s="47"/>
      <c r="AK53" s="47"/>
      <c r="AL53" s="47"/>
      <c r="AM53" s="47"/>
      <c r="AN53" s="47"/>
      <c r="AO53" s="47"/>
      <c r="AP53" s="47"/>
      <c r="AQ53" s="47"/>
      <c r="AR53" s="47"/>
      <c r="AS53" s="47"/>
      <c r="AT53" s="47"/>
      <c r="AU53" s="47"/>
      <c r="AV53" s="47"/>
      <c r="AW53" s="47"/>
    </row>
    <row r="54" spans="2:56" ht="20.25" customHeight="1">
      <c r="B54" s="47" t="s">
        <v>145</v>
      </c>
      <c r="C54" s="47"/>
      <c r="D54" s="47"/>
      <c r="E54" s="47"/>
      <c r="F54" s="47"/>
      <c r="G54" s="47"/>
      <c r="H54" s="47"/>
      <c r="I54" s="47"/>
      <c r="J54" s="47"/>
      <c r="K54" s="47"/>
      <c r="L54" s="53"/>
      <c r="M54" s="47"/>
      <c r="N54" s="47"/>
      <c r="O54" s="47"/>
      <c r="P54" s="47"/>
      <c r="Q54" s="47"/>
      <c r="R54" s="47"/>
      <c r="S54" s="47"/>
      <c r="T54" s="47" t="s">
        <v>81</v>
      </c>
      <c r="U54" s="47"/>
      <c r="V54" s="47"/>
      <c r="W54" s="47"/>
      <c r="X54" s="47"/>
      <c r="Y54" s="47"/>
      <c r="Z54" s="78"/>
      <c r="AQ54" s="286" t="s">
        <v>152</v>
      </c>
      <c r="AR54" s="286"/>
      <c r="AS54" s="286"/>
      <c r="AT54" s="286"/>
      <c r="AU54" s="286"/>
      <c r="AV54" s="286"/>
      <c r="AW54" s="286"/>
      <c r="AX54" s="286"/>
      <c r="AY54" s="286"/>
      <c r="AZ54" s="286"/>
      <c r="BA54" s="286"/>
    </row>
    <row r="55" spans="2:56" ht="20.25" customHeight="1">
      <c r="B55" s="47"/>
      <c r="C55" s="168" t="s">
        <v>37</v>
      </c>
      <c r="D55" s="168"/>
      <c r="E55" s="168" t="s">
        <v>38</v>
      </c>
      <c r="F55" s="168"/>
      <c r="G55" s="168"/>
      <c r="H55" s="168"/>
      <c r="I55" s="47"/>
      <c r="J55" s="170" t="s">
        <v>41</v>
      </c>
      <c r="K55" s="170"/>
      <c r="L55" s="170"/>
      <c r="M55" s="170"/>
      <c r="N55" s="47"/>
      <c r="O55" s="47"/>
      <c r="P55" s="75" t="s">
        <v>49</v>
      </c>
      <c r="Q55" s="75"/>
      <c r="R55" s="47"/>
      <c r="S55" s="47"/>
      <c r="T55" s="145" t="s">
        <v>7</v>
      </c>
      <c r="U55" s="147"/>
      <c r="V55" s="145" t="s">
        <v>8</v>
      </c>
      <c r="W55" s="146"/>
      <c r="X55" s="146"/>
      <c r="Y55" s="147"/>
      <c r="Z55" s="78"/>
      <c r="AQ55" s="287"/>
      <c r="AR55" s="287"/>
      <c r="AS55" s="287"/>
      <c r="AT55" s="287"/>
      <c r="AU55" s="287"/>
      <c r="AV55" s="287"/>
      <c r="AW55" s="287"/>
      <c r="AX55" s="287"/>
      <c r="AY55" s="287"/>
      <c r="AZ55" s="287"/>
      <c r="BA55" s="287"/>
    </row>
    <row r="56" spans="2:56" ht="20.25" customHeight="1">
      <c r="B56" s="47"/>
      <c r="C56" s="169"/>
      <c r="D56" s="169"/>
      <c r="E56" s="169" t="s">
        <v>39</v>
      </c>
      <c r="F56" s="169"/>
      <c r="G56" s="169" t="s">
        <v>40</v>
      </c>
      <c r="H56" s="169"/>
      <c r="I56" s="47"/>
      <c r="J56" s="169" t="s">
        <v>39</v>
      </c>
      <c r="K56" s="169"/>
      <c r="L56" s="169" t="s">
        <v>40</v>
      </c>
      <c r="M56" s="169"/>
      <c r="N56" s="47"/>
      <c r="O56" s="47"/>
      <c r="P56" s="75" t="s">
        <v>46</v>
      </c>
      <c r="Q56" s="75"/>
      <c r="R56" s="47"/>
      <c r="S56" s="47"/>
      <c r="T56" s="145" t="s">
        <v>3</v>
      </c>
      <c r="U56" s="147"/>
      <c r="V56" s="145" t="s">
        <v>52</v>
      </c>
      <c r="W56" s="146"/>
      <c r="X56" s="146"/>
      <c r="Y56" s="147"/>
      <c r="Z56" s="80"/>
      <c r="AQ56" s="280" t="s">
        <v>153</v>
      </c>
      <c r="AR56" s="280"/>
      <c r="AT56" s="280" t="s">
        <v>154</v>
      </c>
      <c r="AU56" s="280"/>
      <c r="AV56" s="281" t="s">
        <v>155</v>
      </c>
      <c r="AW56" s="281"/>
      <c r="AX56" s="281"/>
      <c r="AY56" s="281"/>
      <c r="AZ56" s="280" t="s">
        <v>152</v>
      </c>
      <c r="BA56" s="280"/>
    </row>
    <row r="57" spans="2:56" ht="20.25" customHeight="1">
      <c r="B57" s="47"/>
      <c r="C57" s="145" t="s">
        <v>3</v>
      </c>
      <c r="D57" s="147"/>
      <c r="E57" s="160">
        <f>SUMIFS($AU$13:$AV$52,$C$13:$D$52,"福祉用具専門相談員",$E$13:$F$52,"A")</f>
        <v>0</v>
      </c>
      <c r="F57" s="161"/>
      <c r="G57" s="162">
        <f>SUMIFS($AW$13:$AX$52,$C$13:$D$52,"福祉用具専門相談員",$E$13:$F$52,"A")</f>
        <v>0</v>
      </c>
      <c r="H57" s="163"/>
      <c r="I57" s="88"/>
      <c r="J57" s="164">
        <v>0</v>
      </c>
      <c r="K57" s="165"/>
      <c r="L57" s="164">
        <v>0</v>
      </c>
      <c r="M57" s="165"/>
      <c r="N57" s="88"/>
      <c r="O57" s="88"/>
      <c r="P57" s="164">
        <v>0</v>
      </c>
      <c r="Q57" s="165"/>
      <c r="R57" s="47"/>
      <c r="S57" s="47"/>
      <c r="T57" s="145" t="s">
        <v>4</v>
      </c>
      <c r="U57" s="147"/>
      <c r="V57" s="145" t="s">
        <v>53</v>
      </c>
      <c r="W57" s="146"/>
      <c r="X57" s="146"/>
      <c r="Y57" s="147"/>
      <c r="Z57" s="81"/>
      <c r="AQ57" s="282"/>
      <c r="AR57" s="282"/>
      <c r="AS57" s="124" t="s">
        <v>156</v>
      </c>
      <c r="AT57" s="283"/>
      <c r="AU57" s="283"/>
      <c r="AV57" s="125" t="s">
        <v>157</v>
      </c>
      <c r="AW57" s="284">
        <v>0</v>
      </c>
      <c r="AX57" s="284"/>
      <c r="AY57" s="126" t="s">
        <v>0</v>
      </c>
      <c r="AZ57" s="285" t="str">
        <f>IF(OR(AQ57="",AT57=""),"",(AT57+IF(AQ57&gt;AT57,1,0)-AQ57-AW57)*24)</f>
        <v/>
      </c>
      <c r="BA57" s="285"/>
    </row>
    <row r="58" spans="2:56" ht="20.25" customHeight="1">
      <c r="B58" s="47"/>
      <c r="C58" s="145" t="s">
        <v>4</v>
      </c>
      <c r="D58" s="147"/>
      <c r="E58" s="160">
        <f>SUMIFS($AU$13:$AV$52,$C$13:$D$52,"福祉用具専門相談員",$E$13:$F$52,"B")</f>
        <v>0</v>
      </c>
      <c r="F58" s="161"/>
      <c r="G58" s="162">
        <f>SUMIFS($AW$13:$AX$52,$C$13:$D$52,"福祉用具専門相談員",$E$13:$F$52,"B")</f>
        <v>0</v>
      </c>
      <c r="H58" s="163"/>
      <c r="I58" s="88"/>
      <c r="J58" s="164">
        <v>0</v>
      </c>
      <c r="K58" s="165"/>
      <c r="L58" s="164">
        <v>0</v>
      </c>
      <c r="M58" s="165"/>
      <c r="N58" s="88"/>
      <c r="O58" s="88"/>
      <c r="P58" s="164">
        <v>0</v>
      </c>
      <c r="Q58" s="165"/>
      <c r="R58" s="47"/>
      <c r="S58" s="47"/>
      <c r="T58" s="145" t="s">
        <v>5</v>
      </c>
      <c r="U58" s="147"/>
      <c r="V58" s="145" t="s">
        <v>54</v>
      </c>
      <c r="W58" s="146"/>
      <c r="X58" s="146"/>
      <c r="Y58" s="147"/>
      <c r="Z58" s="81"/>
      <c r="AQ58" s="282"/>
      <c r="AR58" s="282"/>
      <c r="AS58" s="124" t="s">
        <v>156</v>
      </c>
      <c r="AT58" s="283"/>
      <c r="AU58" s="283"/>
      <c r="AV58" s="125" t="s">
        <v>157</v>
      </c>
      <c r="AW58" s="284">
        <v>0</v>
      </c>
      <c r="AX58" s="284"/>
      <c r="AY58" s="126" t="s">
        <v>0</v>
      </c>
      <c r="AZ58" s="285" t="str">
        <f t="shared" ref="AZ58:AZ61" si="11">IF(OR(AQ58="",AT58=""),"",(AT58+IF(AQ58&gt;AT58,1,0)-AQ58-AW58)*24)</f>
        <v/>
      </c>
      <c r="BA58" s="285"/>
    </row>
    <row r="59" spans="2:56" ht="20.25" customHeight="1">
      <c r="B59" s="47"/>
      <c r="C59" s="145" t="s">
        <v>5</v>
      </c>
      <c r="D59" s="147"/>
      <c r="E59" s="160">
        <f>SUMIFS($AU$13:$AV$52,$C$13:$D$52,"福祉用具専門相談員",$E$13:$F$52,"C")</f>
        <v>0</v>
      </c>
      <c r="F59" s="161"/>
      <c r="G59" s="162">
        <f>SUMIFS($AW$13:$AX$52,$C$13:$D$52,"福祉用具専門相談員",$E$13:$F$52,"C")</f>
        <v>0</v>
      </c>
      <c r="H59" s="163"/>
      <c r="I59" s="88"/>
      <c r="J59" s="164">
        <v>0</v>
      </c>
      <c r="K59" s="165"/>
      <c r="L59" s="166">
        <v>0</v>
      </c>
      <c r="M59" s="167"/>
      <c r="N59" s="88"/>
      <c r="O59" s="88"/>
      <c r="P59" s="160" t="s">
        <v>30</v>
      </c>
      <c r="Q59" s="161"/>
      <c r="R59" s="47"/>
      <c r="S59" s="47"/>
      <c r="T59" s="145" t="s">
        <v>6</v>
      </c>
      <c r="U59" s="147"/>
      <c r="V59" s="145" t="s">
        <v>80</v>
      </c>
      <c r="W59" s="146"/>
      <c r="X59" s="146"/>
      <c r="Y59" s="147"/>
      <c r="Z59" s="82"/>
      <c r="AQ59" s="282"/>
      <c r="AR59" s="282"/>
      <c r="AS59" s="124" t="s">
        <v>156</v>
      </c>
      <c r="AT59" s="283"/>
      <c r="AU59" s="283"/>
      <c r="AV59" s="125" t="s">
        <v>157</v>
      </c>
      <c r="AW59" s="284">
        <v>0</v>
      </c>
      <c r="AX59" s="284"/>
      <c r="AY59" s="126" t="s">
        <v>0</v>
      </c>
      <c r="AZ59" s="285" t="str">
        <f t="shared" si="11"/>
        <v/>
      </c>
      <c r="BA59" s="285"/>
    </row>
    <row r="60" spans="2:56" ht="20.25" customHeight="1">
      <c r="B60" s="47"/>
      <c r="C60" s="145" t="s">
        <v>6</v>
      </c>
      <c r="D60" s="147"/>
      <c r="E60" s="160">
        <f>SUMIFS($AU$13:$AV$52,$C$13:$D$52,"福祉用具専門相談員",$E$13:$F$52,"D")</f>
        <v>0</v>
      </c>
      <c r="F60" s="161"/>
      <c r="G60" s="162">
        <f>SUMIFS($AW$13:$AX$52,$C$13:$D$52,"福祉用具専門相談員",$E$13:$F$52,"D")</f>
        <v>0</v>
      </c>
      <c r="H60" s="163"/>
      <c r="I60" s="88"/>
      <c r="J60" s="164">
        <v>0</v>
      </c>
      <c r="K60" s="165"/>
      <c r="L60" s="166">
        <v>0</v>
      </c>
      <c r="M60" s="167"/>
      <c r="N60" s="88"/>
      <c r="O60" s="88"/>
      <c r="P60" s="160" t="s">
        <v>30</v>
      </c>
      <c r="Q60" s="161"/>
      <c r="R60" s="47"/>
      <c r="S60" s="47"/>
      <c r="T60" s="47"/>
      <c r="U60" s="157"/>
      <c r="V60" s="157"/>
      <c r="W60" s="158"/>
      <c r="X60" s="158"/>
      <c r="Y60" s="120"/>
      <c r="Z60" s="120"/>
      <c r="AQ60" s="282"/>
      <c r="AR60" s="282"/>
      <c r="AS60" s="124" t="s">
        <v>156</v>
      </c>
      <c r="AT60" s="283"/>
      <c r="AU60" s="283"/>
      <c r="AV60" s="125" t="s">
        <v>157</v>
      </c>
      <c r="AW60" s="284">
        <v>0</v>
      </c>
      <c r="AX60" s="284"/>
      <c r="AY60" s="126" t="s">
        <v>0</v>
      </c>
      <c r="AZ60" s="285" t="str">
        <f t="shared" si="11"/>
        <v/>
      </c>
      <c r="BA60" s="285"/>
    </row>
    <row r="61" spans="2:56" ht="20.25" customHeight="1">
      <c r="B61" s="47"/>
      <c r="C61" s="145" t="s">
        <v>27</v>
      </c>
      <c r="D61" s="147"/>
      <c r="E61" s="160">
        <f>SUM(E57:F60)</f>
        <v>0</v>
      </c>
      <c r="F61" s="161"/>
      <c r="G61" s="162">
        <f>SUM(G57:H60)</f>
        <v>0</v>
      </c>
      <c r="H61" s="163"/>
      <c r="I61" s="88"/>
      <c r="J61" s="160">
        <f>SUM(J57:K60)</f>
        <v>0</v>
      </c>
      <c r="K61" s="161"/>
      <c r="L61" s="160">
        <f>SUM(L57:M60)</f>
        <v>0</v>
      </c>
      <c r="M61" s="161"/>
      <c r="N61" s="88"/>
      <c r="O61" s="88"/>
      <c r="P61" s="160">
        <f>SUM(P57:Q58)</f>
        <v>0</v>
      </c>
      <c r="Q61" s="161"/>
      <c r="R61" s="47"/>
      <c r="S61" s="47"/>
      <c r="T61" s="47"/>
      <c r="U61" s="157"/>
      <c r="V61" s="157"/>
      <c r="W61" s="158"/>
      <c r="X61" s="158"/>
      <c r="Y61" s="119"/>
      <c r="Z61" s="119"/>
      <c r="AQ61" s="282"/>
      <c r="AR61" s="282"/>
      <c r="AS61" s="124" t="s">
        <v>156</v>
      </c>
      <c r="AT61" s="283"/>
      <c r="AU61" s="283"/>
      <c r="AV61" s="125" t="s">
        <v>157</v>
      </c>
      <c r="AW61" s="284">
        <v>0</v>
      </c>
      <c r="AX61" s="284"/>
      <c r="AY61" s="126" t="s">
        <v>0</v>
      </c>
      <c r="AZ61" s="285" t="str">
        <f t="shared" si="11"/>
        <v/>
      </c>
      <c r="BA61" s="285"/>
    </row>
    <row r="62" spans="2:56" ht="20.25" customHeight="1">
      <c r="B62" s="47"/>
      <c r="C62" s="47"/>
      <c r="D62" s="47"/>
      <c r="E62" s="47"/>
      <c r="F62" s="47"/>
      <c r="G62" s="47"/>
      <c r="H62" s="47"/>
      <c r="I62" s="47"/>
      <c r="J62" s="47"/>
      <c r="K62" s="47"/>
      <c r="L62" s="53"/>
      <c r="M62" s="47"/>
      <c r="N62" s="47"/>
      <c r="O62" s="47"/>
      <c r="P62" s="47"/>
      <c r="Q62" s="47"/>
      <c r="R62" s="47"/>
      <c r="S62" s="47"/>
      <c r="T62" s="47"/>
      <c r="U62" s="78"/>
      <c r="V62" s="78"/>
      <c r="W62" s="78"/>
      <c r="X62" s="78"/>
      <c r="Y62" s="78"/>
      <c r="Z62" s="78"/>
      <c r="AQ62" s="78"/>
      <c r="AR62" s="78"/>
      <c r="AS62" s="123"/>
      <c r="AT62" s="123"/>
      <c r="AU62" s="78"/>
      <c r="AV62" s="78"/>
      <c r="AW62" s="78"/>
    </row>
    <row r="63" spans="2:56" ht="20.25" customHeight="1">
      <c r="B63" s="47"/>
      <c r="C63" s="53" t="s">
        <v>47</v>
      </c>
      <c r="D63" s="47"/>
      <c r="E63" s="47"/>
      <c r="F63" s="47"/>
      <c r="G63" s="47"/>
      <c r="H63" s="47"/>
      <c r="I63" s="83" t="s">
        <v>99</v>
      </c>
      <c r="J63" s="145" t="str">
        <f>IF($AZ$3="","",IF($AZ$3="暦月","暦月",IF($AZ$3="４週","週")))</f>
        <v/>
      </c>
      <c r="K63" s="147"/>
      <c r="L63" s="84"/>
      <c r="M63" s="83"/>
      <c r="N63" s="47"/>
      <c r="O63" s="47"/>
      <c r="P63" s="47"/>
      <c r="Q63" s="47"/>
      <c r="R63" s="47"/>
      <c r="S63" s="47"/>
      <c r="T63" s="47"/>
      <c r="U63" s="79"/>
      <c r="V63" s="78"/>
      <c r="W63" s="78"/>
      <c r="X63" s="78"/>
      <c r="Y63" s="78"/>
      <c r="Z63" s="78"/>
      <c r="AQ63" s="127"/>
      <c r="AR63" s="127" t="s">
        <v>158</v>
      </c>
      <c r="AS63" s="127"/>
      <c r="AT63" s="127"/>
      <c r="AU63" s="127"/>
      <c r="AV63" s="127"/>
      <c r="AW63" s="127"/>
      <c r="AX63" s="127"/>
      <c r="AY63" s="127"/>
      <c r="BA63" s="127"/>
    </row>
    <row r="64" spans="2:56" ht="20.25" customHeight="1">
      <c r="B64" s="47"/>
      <c r="C64" s="47" t="s">
        <v>42</v>
      </c>
      <c r="D64" s="47"/>
      <c r="E64" s="47"/>
      <c r="F64" s="47"/>
      <c r="G64" s="47"/>
      <c r="H64" s="47" t="s">
        <v>43</v>
      </c>
      <c r="I64" s="47"/>
      <c r="J64" s="47"/>
      <c r="K64" s="47"/>
      <c r="L64" s="53"/>
      <c r="M64" s="47"/>
      <c r="N64" s="47"/>
      <c r="O64" s="47"/>
      <c r="P64" s="47"/>
      <c r="Q64" s="47"/>
      <c r="R64" s="47"/>
      <c r="S64" s="47"/>
      <c r="T64" s="47"/>
      <c r="U64" s="78"/>
      <c r="V64" s="78"/>
      <c r="W64" s="78"/>
      <c r="X64" s="78"/>
      <c r="Y64" s="78"/>
      <c r="Z64" s="78"/>
      <c r="AQ64" s="127"/>
      <c r="AR64" s="127" t="s">
        <v>159</v>
      </c>
      <c r="AS64" s="127"/>
      <c r="AT64" s="127"/>
      <c r="AU64" s="127"/>
      <c r="AV64" s="127"/>
      <c r="AW64" s="127"/>
      <c r="AX64" s="127"/>
      <c r="AY64" s="127"/>
      <c r="AZ64" s="127"/>
    </row>
    <row r="65" spans="2:58" ht="20.25" customHeight="1">
      <c r="B65" s="47"/>
      <c r="C65" s="47" t="str">
        <f>IF($J$63="週","対象時間数（週平均）","対象時間数（当月合計）")</f>
        <v>対象時間数（当月合計）</v>
      </c>
      <c r="D65" s="47"/>
      <c r="E65" s="47"/>
      <c r="F65" s="47"/>
      <c r="G65" s="47"/>
      <c r="H65" s="47" t="str">
        <f>IF($J$63="週","週に勤務すべき時間数","当月に勤務すべき時間数")</f>
        <v>当月に勤務すべき時間数</v>
      </c>
      <c r="I65" s="47"/>
      <c r="J65" s="47"/>
      <c r="K65" s="47"/>
      <c r="L65" s="53"/>
      <c r="M65" s="144" t="s">
        <v>44</v>
      </c>
      <c r="N65" s="144"/>
      <c r="O65" s="144"/>
      <c r="P65" s="144"/>
      <c r="Q65" s="47"/>
      <c r="R65" s="47"/>
      <c r="S65" s="47"/>
      <c r="T65" s="47"/>
      <c r="U65" s="78"/>
      <c r="V65" s="78"/>
      <c r="W65" s="78"/>
      <c r="X65" s="78"/>
      <c r="Y65" s="78"/>
      <c r="Z65" s="78"/>
    </row>
    <row r="66" spans="2:58" ht="20.25" customHeight="1">
      <c r="B66" s="47"/>
      <c r="C66" s="154">
        <f>IF($J$63="週",L61,J61)</f>
        <v>0</v>
      </c>
      <c r="D66" s="155"/>
      <c r="E66" s="155"/>
      <c r="F66" s="156"/>
      <c r="G66" s="77" t="s">
        <v>28</v>
      </c>
      <c r="H66" s="145">
        <f>IF($J$63="週",$AV$5,$AZ$5)</f>
        <v>160</v>
      </c>
      <c r="I66" s="146"/>
      <c r="J66" s="146"/>
      <c r="K66" s="147"/>
      <c r="L66" s="77" t="s">
        <v>29</v>
      </c>
      <c r="M66" s="148">
        <f>ROUNDDOWN(C66/H66,1)</f>
        <v>0</v>
      </c>
      <c r="N66" s="149"/>
      <c r="O66" s="149"/>
      <c r="P66" s="150"/>
      <c r="Q66" s="47"/>
      <c r="R66" s="47"/>
      <c r="S66" s="47"/>
      <c r="T66" s="47"/>
      <c r="U66" s="159"/>
      <c r="V66" s="159"/>
      <c r="W66" s="159"/>
      <c r="X66" s="159"/>
      <c r="Y66" s="81"/>
      <c r="Z66" s="78"/>
    </row>
    <row r="67" spans="2:58" ht="20.25" customHeight="1">
      <c r="B67" s="47"/>
      <c r="C67" s="47"/>
      <c r="D67" s="47"/>
      <c r="E67" s="47"/>
      <c r="F67" s="47"/>
      <c r="G67" s="47"/>
      <c r="H67" s="47"/>
      <c r="I67" s="47"/>
      <c r="J67" s="47"/>
      <c r="K67" s="47"/>
      <c r="L67" s="53"/>
      <c r="M67" s="47" t="s">
        <v>82</v>
      </c>
      <c r="N67" s="47"/>
      <c r="O67" s="47"/>
      <c r="P67" s="47"/>
      <c r="Q67" s="47"/>
      <c r="R67" s="47"/>
      <c r="S67" s="47"/>
      <c r="T67" s="47"/>
      <c r="U67" s="78"/>
      <c r="V67" s="78"/>
      <c r="W67" s="78"/>
      <c r="X67" s="78"/>
      <c r="Y67" s="78"/>
      <c r="Z67" s="78"/>
    </row>
    <row r="68" spans="2:58" ht="20.25" customHeight="1">
      <c r="B68" s="47"/>
      <c r="C68" s="47" t="s">
        <v>146</v>
      </c>
      <c r="D68" s="47"/>
      <c r="E68" s="47"/>
      <c r="F68" s="47"/>
      <c r="G68" s="47"/>
      <c r="H68" s="47"/>
      <c r="I68" s="47"/>
      <c r="J68" s="47"/>
      <c r="K68" s="47"/>
      <c r="L68" s="53"/>
      <c r="M68" s="47"/>
      <c r="N68" s="47"/>
      <c r="O68" s="47"/>
      <c r="P68" s="47"/>
      <c r="Q68" s="47"/>
      <c r="R68" s="47"/>
      <c r="S68" s="47"/>
      <c r="T68" s="47"/>
      <c r="U68" s="47"/>
      <c r="V68" s="85"/>
      <c r="W68" s="86"/>
      <c r="X68" s="86"/>
      <c r="Y68" s="47"/>
      <c r="Z68" s="47"/>
    </row>
    <row r="69" spans="2:58" ht="20.25" customHeight="1">
      <c r="B69" s="47"/>
      <c r="C69" s="47" t="s">
        <v>49</v>
      </c>
      <c r="D69" s="47"/>
      <c r="E69" s="47"/>
      <c r="F69" s="47"/>
      <c r="G69" s="47"/>
      <c r="H69" s="47"/>
      <c r="I69" s="47"/>
      <c r="J69" s="47"/>
      <c r="K69" s="47"/>
      <c r="L69" s="53"/>
      <c r="M69" s="77"/>
      <c r="N69" s="77"/>
      <c r="O69" s="77"/>
      <c r="P69" s="77"/>
      <c r="Q69" s="47"/>
      <c r="R69" s="47"/>
      <c r="S69" s="47"/>
      <c r="T69" s="47"/>
      <c r="U69" s="47"/>
      <c r="V69" s="85"/>
      <c r="W69" s="86"/>
      <c r="X69" s="86"/>
      <c r="Y69" s="47"/>
      <c r="Z69" s="47"/>
    </row>
    <row r="70" spans="2:58" ht="20.25" customHeight="1">
      <c r="B70" s="47"/>
      <c r="C70" s="47" t="s">
        <v>45</v>
      </c>
      <c r="D70" s="47"/>
      <c r="E70" s="47"/>
      <c r="F70" s="47"/>
      <c r="G70" s="47"/>
      <c r="H70" s="47" t="s">
        <v>48</v>
      </c>
      <c r="I70" s="47"/>
      <c r="J70" s="47"/>
      <c r="K70" s="47"/>
      <c r="L70" s="47"/>
      <c r="M70" s="169" t="s">
        <v>27</v>
      </c>
      <c r="N70" s="169"/>
      <c r="O70" s="169"/>
      <c r="P70" s="169"/>
      <c r="Q70" s="47"/>
      <c r="R70" s="47"/>
      <c r="S70" s="47"/>
      <c r="T70" s="47"/>
      <c r="U70" s="47"/>
      <c r="V70" s="85"/>
      <c r="W70" s="86"/>
      <c r="X70" s="86"/>
      <c r="Y70" s="47"/>
      <c r="Z70" s="47"/>
    </row>
    <row r="71" spans="2:58" ht="20.25" customHeight="1">
      <c r="B71" s="47"/>
      <c r="C71" s="145">
        <f>P61</f>
        <v>0</v>
      </c>
      <c r="D71" s="146"/>
      <c r="E71" s="146"/>
      <c r="F71" s="147"/>
      <c r="G71" s="77" t="s">
        <v>91</v>
      </c>
      <c r="H71" s="148">
        <f>M66</f>
        <v>0</v>
      </c>
      <c r="I71" s="149"/>
      <c r="J71" s="149"/>
      <c r="K71" s="150"/>
      <c r="L71" s="77" t="s">
        <v>29</v>
      </c>
      <c r="M71" s="151">
        <f>ROUNDDOWN(C71+H71,1)</f>
        <v>0</v>
      </c>
      <c r="N71" s="152"/>
      <c r="O71" s="152"/>
      <c r="P71" s="153"/>
      <c r="Q71" s="47"/>
      <c r="R71" s="47"/>
      <c r="S71" s="47"/>
      <c r="T71" s="47"/>
      <c r="U71" s="47"/>
      <c r="V71" s="85"/>
      <c r="W71" s="86"/>
      <c r="X71" s="86"/>
      <c r="Y71" s="47"/>
      <c r="Z71" s="47"/>
    </row>
    <row r="72" spans="2:58" ht="20.25" customHeight="1">
      <c r="B72" s="47"/>
      <c r="C72" s="47"/>
      <c r="D72" s="47"/>
      <c r="E72" s="47"/>
      <c r="F72" s="47"/>
      <c r="G72" s="47"/>
      <c r="H72" s="47"/>
      <c r="I72" s="47"/>
      <c r="J72" s="47"/>
      <c r="K72" s="47"/>
      <c r="L72" s="47"/>
      <c r="M72" s="47"/>
      <c r="N72" s="53"/>
      <c r="O72" s="47"/>
      <c r="P72" s="47"/>
      <c r="Q72" s="47"/>
      <c r="R72" s="47"/>
      <c r="S72" s="47"/>
      <c r="T72" s="47"/>
      <c r="U72" s="47"/>
      <c r="V72" s="85"/>
      <c r="W72" s="86"/>
      <c r="X72" s="86"/>
      <c r="Y72" s="47"/>
      <c r="Z72" s="47"/>
    </row>
    <row r="73" spans="2:58" ht="20.25" customHeight="1">
      <c r="C73" s="2"/>
      <c r="D73" s="2"/>
      <c r="T73" s="2"/>
      <c r="AJ73" s="6"/>
      <c r="AK73" s="7"/>
      <c r="AL73" s="7"/>
      <c r="BE73" s="7"/>
    </row>
    <row r="74" spans="2:58" ht="20.25" customHeight="1">
      <c r="C74" s="2"/>
      <c r="D74" s="2"/>
      <c r="U74" s="2"/>
      <c r="AK74" s="6"/>
      <c r="AL74" s="7"/>
      <c r="AM74" s="7"/>
      <c r="BF74" s="7"/>
    </row>
    <row r="75" spans="2:58" ht="20.25" customHeight="1">
      <c r="D75" s="2"/>
      <c r="U75" s="2"/>
      <c r="AK75" s="6"/>
      <c r="AL75" s="7"/>
      <c r="AM75" s="7"/>
      <c r="BF75" s="7"/>
    </row>
    <row r="76" spans="2:58" ht="20.25" customHeight="1">
      <c r="C76" s="2"/>
      <c r="D76" s="2"/>
      <c r="U76" s="2"/>
      <c r="AK76" s="6"/>
      <c r="AL76" s="7"/>
      <c r="AM76" s="7"/>
      <c r="BF76" s="7"/>
    </row>
    <row r="77" spans="2:58" ht="20.25" customHeight="1">
      <c r="C77" s="6"/>
      <c r="D77" s="6"/>
      <c r="E77" s="6"/>
      <c r="F77" s="6"/>
      <c r="G77" s="6"/>
      <c r="H77" s="6"/>
      <c r="I77" s="6"/>
      <c r="J77" s="6"/>
      <c r="K77" s="6"/>
      <c r="L77" s="6"/>
      <c r="M77" s="6"/>
      <c r="N77" s="6"/>
      <c r="O77" s="6"/>
      <c r="P77" s="6"/>
      <c r="Q77" s="6"/>
      <c r="R77" s="6"/>
      <c r="S77" s="6"/>
      <c r="T77" s="6"/>
      <c r="U77" s="7"/>
      <c r="V77" s="7"/>
      <c r="W77" s="6"/>
      <c r="X77" s="6"/>
      <c r="Y77" s="6"/>
      <c r="Z77" s="6"/>
      <c r="AA77" s="6"/>
      <c r="AB77" s="6"/>
      <c r="AC77" s="6"/>
      <c r="AD77" s="6"/>
      <c r="AE77" s="6"/>
      <c r="AF77" s="6"/>
      <c r="AG77" s="6"/>
      <c r="AH77" s="6"/>
      <c r="AI77" s="6"/>
      <c r="AJ77" s="6"/>
      <c r="AK77" s="6"/>
      <c r="AL77" s="7"/>
      <c r="AM77" s="7"/>
      <c r="BF77" s="7"/>
    </row>
    <row r="78" spans="2:58" ht="20.25" customHeight="1">
      <c r="C78" s="6"/>
      <c r="D78" s="6"/>
      <c r="E78" s="6"/>
      <c r="F78" s="6"/>
      <c r="G78" s="6"/>
      <c r="H78" s="6"/>
      <c r="I78" s="6"/>
      <c r="J78" s="6"/>
      <c r="K78" s="6"/>
      <c r="L78" s="6"/>
      <c r="M78" s="6"/>
      <c r="N78" s="6"/>
      <c r="O78" s="6"/>
      <c r="P78" s="6"/>
      <c r="Q78" s="6"/>
      <c r="R78" s="6"/>
      <c r="S78" s="6"/>
      <c r="T78" s="6"/>
      <c r="U78" s="7"/>
      <c r="V78" s="7"/>
      <c r="W78" s="6"/>
      <c r="X78" s="6"/>
      <c r="Y78" s="6"/>
      <c r="Z78" s="6"/>
      <c r="AA78" s="6"/>
      <c r="AB78" s="6"/>
      <c r="AC78" s="6"/>
      <c r="AD78" s="6"/>
      <c r="AE78" s="6"/>
      <c r="AF78" s="6"/>
      <c r="AG78" s="6"/>
      <c r="AH78" s="6"/>
      <c r="AI78" s="6"/>
      <c r="AJ78" s="6"/>
      <c r="AK78" s="6"/>
      <c r="AL78" s="7"/>
      <c r="AM78" s="7"/>
      <c r="BF78" s="7"/>
    </row>
  </sheetData>
  <sheetProtection insertRows="0"/>
  <mergeCells count="391">
    <mergeCell ref="AQ57:AR57"/>
    <mergeCell ref="AT57:AU57"/>
    <mergeCell ref="AW57:AX57"/>
    <mergeCell ref="AZ57:BA57"/>
    <mergeCell ref="AQ61:AR61"/>
    <mergeCell ref="AT61:AU61"/>
    <mergeCell ref="AW61:AX61"/>
    <mergeCell ref="AZ61:BA61"/>
    <mergeCell ref="AQ58:AR58"/>
    <mergeCell ref="AT58:AU58"/>
    <mergeCell ref="AW58:AX58"/>
    <mergeCell ref="AZ58:BA58"/>
    <mergeCell ref="AQ59:AR59"/>
    <mergeCell ref="AT59:AU59"/>
    <mergeCell ref="AW59:AX59"/>
    <mergeCell ref="AZ59:BA59"/>
    <mergeCell ref="AQ60:AR60"/>
    <mergeCell ref="AT60:AU60"/>
    <mergeCell ref="AW60:AX60"/>
    <mergeCell ref="AZ60:BA60"/>
    <mergeCell ref="AY51:BD51"/>
    <mergeCell ref="C51:D51"/>
    <mergeCell ref="E51:F51"/>
    <mergeCell ref="G51:K51"/>
    <mergeCell ref="L51:O51"/>
    <mergeCell ref="AU51:AV51"/>
    <mergeCell ref="AW51:AX51"/>
    <mergeCell ref="AQ54:BA54"/>
    <mergeCell ref="AQ55:BA55"/>
    <mergeCell ref="C55:D56"/>
    <mergeCell ref="E55:H55"/>
    <mergeCell ref="E56:F56"/>
    <mergeCell ref="G56:H56"/>
    <mergeCell ref="AQ56:AR56"/>
    <mergeCell ref="AT56:AU56"/>
    <mergeCell ref="AV56:AY56"/>
    <mergeCell ref="AZ56:BA56"/>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60:X60"/>
    <mergeCell ref="C61:D61"/>
    <mergeCell ref="E61:F61"/>
    <mergeCell ref="G61:H61"/>
    <mergeCell ref="J61:K61"/>
    <mergeCell ref="L61:M61"/>
    <mergeCell ref="P61:Q61"/>
    <mergeCell ref="U61:V61"/>
    <mergeCell ref="G30:K30"/>
    <mergeCell ref="L30:O30"/>
    <mergeCell ref="C34:D34"/>
    <mergeCell ref="E34:F34"/>
    <mergeCell ref="G34:K34"/>
    <mergeCell ref="L34:O34"/>
    <mergeCell ref="J60:K60"/>
    <mergeCell ref="L60:M60"/>
    <mergeCell ref="T59:U59"/>
    <mergeCell ref="J59:K59"/>
    <mergeCell ref="L59:M59"/>
    <mergeCell ref="C60:D60"/>
    <mergeCell ref="E60:F60"/>
    <mergeCell ref="G60:H60"/>
    <mergeCell ref="P60:Q60"/>
    <mergeCell ref="U60:V60"/>
    <mergeCell ref="C57:D57"/>
    <mergeCell ref="E57:F57"/>
    <mergeCell ref="G57:H57"/>
    <mergeCell ref="P57:Q57"/>
    <mergeCell ref="V57:Y57"/>
    <mergeCell ref="J57:K57"/>
    <mergeCell ref="J55:M55"/>
    <mergeCell ref="T55:U55"/>
    <mergeCell ref="V55:Y55"/>
    <mergeCell ref="V56:Y56"/>
    <mergeCell ref="L57:M57"/>
    <mergeCell ref="T57:U57"/>
    <mergeCell ref="J56:K56"/>
    <mergeCell ref="L56:M56"/>
    <mergeCell ref="T56:U56"/>
    <mergeCell ref="AY29:BD29"/>
    <mergeCell ref="C52:D52"/>
    <mergeCell ref="E52:F52"/>
    <mergeCell ref="G52:K52"/>
    <mergeCell ref="L52:O52"/>
    <mergeCell ref="AU52:AV52"/>
    <mergeCell ref="AW52:AX52"/>
    <mergeCell ref="AY52:BD5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58:F58"/>
    <mergeCell ref="G58:H58"/>
    <mergeCell ref="P58:Q58"/>
    <mergeCell ref="V58:Y58"/>
    <mergeCell ref="C59:D59"/>
    <mergeCell ref="E59:F59"/>
    <mergeCell ref="G59:H59"/>
    <mergeCell ref="P59:Q59"/>
    <mergeCell ref="V59:Y59"/>
    <mergeCell ref="C58:D58"/>
    <mergeCell ref="J58:K58"/>
    <mergeCell ref="L58:M58"/>
    <mergeCell ref="T58:U58"/>
    <mergeCell ref="W61:X61"/>
    <mergeCell ref="J63:K63"/>
    <mergeCell ref="M65:P65"/>
    <mergeCell ref="C66:F66"/>
    <mergeCell ref="H66:K66"/>
    <mergeCell ref="M66:P66"/>
    <mergeCell ref="U66:X66"/>
    <mergeCell ref="M70:P70"/>
    <mergeCell ref="C71:F71"/>
    <mergeCell ref="H71:K71"/>
    <mergeCell ref="M71:P71"/>
  </mergeCells>
  <phoneticPr fontId="1"/>
  <conditionalFormatting sqref="P13:AX52">
    <cfRule type="expression" dxfId="2" priority="9">
      <formula>INDIRECT(ADDRESS(ROW(),COLUMN()))=TRUNC(INDIRECT(ADDRESS(ROW(),COLUMN())))</formula>
    </cfRule>
  </conditionalFormatting>
  <conditionalFormatting sqref="E57:Q61">
    <cfRule type="expression" dxfId="1" priority="2">
      <formula>INDIRECT(ADDRESS(ROW(),COLUMN()))=TRUNC(INDIRECT(ADDRESS(ROW(),COLUMN())))</formula>
    </cfRule>
  </conditionalFormatting>
  <conditionalFormatting sqref="C66:F6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imeMode="off" allowBlank="1" showInputMessage="1" showErrorMessage="1" sqref="AQ57:AR61 AT57:AU61 AW57:AX61"/>
    <dataValidation type="list" allowBlank="1" showInputMessage="1" sqref="C13:D52">
      <formula1>職種</formula1>
    </dataValidation>
    <dataValidation type="list" errorStyle="warning" allowBlank="1" showInputMessage="1" error="リストにない場合のみ、入力してください。" sqref="G13:K52">
      <formula1>INDIRECT(C13)</formula1>
    </dataValidation>
    <dataValidation type="list" allowBlank="1" showInputMessage="1" sqref="E13:F52">
      <formula1>"A, B, C, D"</formula1>
    </dataValidation>
  </dataValidations>
  <printOptions horizontalCentered="1"/>
  <pageMargins left="0.23622047244094491" right="0.23622047244094491" top="0.59055118110236227" bottom="0.27559055118110237" header="0.31496062992125984" footer="0.31496062992125984"/>
  <pageSetup paperSize="9" scale="41" fitToHeight="0" orientation="landscape" blackAndWhite="1" r:id="rId1"/>
  <headerFooter>
    <oddFooter>&amp;R&amp;16&amp;P/&amp;N</oddFooter>
  </headerFooter>
  <rowBreaks count="1" manualBreakCount="1">
    <brk id="37" max="55" man="1"/>
  </rowBreaks>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4" sqref="C4"/>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85</v>
      </c>
    </row>
    <row r="3" spans="2:11">
      <c r="B3" s="90" t="s">
        <v>86</v>
      </c>
      <c r="C3" s="90" t="s">
        <v>87</v>
      </c>
    </row>
    <row r="4" spans="2:11">
      <c r="B4" s="90">
        <v>1</v>
      </c>
      <c r="C4" s="117" t="s">
        <v>127</v>
      </c>
    </row>
    <row r="5" spans="2:11">
      <c r="B5" s="90">
        <v>2</v>
      </c>
      <c r="C5" s="117" t="s">
        <v>128</v>
      </c>
    </row>
    <row r="6" spans="2:11">
      <c r="B6" s="90">
        <v>3</v>
      </c>
      <c r="C6" s="117" t="s">
        <v>123</v>
      </c>
    </row>
    <row r="7" spans="2:11">
      <c r="B7" s="90">
        <v>4</v>
      </c>
      <c r="C7" s="117" t="s">
        <v>125</v>
      </c>
    </row>
    <row r="8" spans="2:11">
      <c r="B8" s="90">
        <v>5</v>
      </c>
      <c r="C8" s="117" t="s">
        <v>124</v>
      </c>
    </row>
    <row r="9" spans="2:11">
      <c r="B9" s="90">
        <v>6</v>
      </c>
      <c r="C9" s="117" t="s">
        <v>126</v>
      </c>
    </row>
    <row r="10" spans="2:11">
      <c r="B10" s="90">
        <v>7</v>
      </c>
      <c r="C10" s="117"/>
    </row>
    <row r="11" spans="2:11">
      <c r="B11" s="90">
        <v>8</v>
      </c>
      <c r="C11" s="117"/>
    </row>
    <row r="13" spans="2:11">
      <c r="B13" s="89" t="s">
        <v>84</v>
      </c>
    </row>
    <row r="14" spans="2:11" ht="26.25" thickBot="1"/>
    <row r="15" spans="2:11" ht="26.25" thickBot="1">
      <c r="B15" s="118" t="s">
        <v>70</v>
      </c>
      <c r="C15" s="92" t="s">
        <v>2</v>
      </c>
      <c r="D15" s="93" t="s">
        <v>129</v>
      </c>
      <c r="E15" s="94" t="s">
        <v>33</v>
      </c>
      <c r="F15" s="94" t="s">
        <v>33</v>
      </c>
      <c r="G15" s="94" t="s">
        <v>33</v>
      </c>
      <c r="H15" s="94" t="s">
        <v>33</v>
      </c>
      <c r="I15" s="94" t="s">
        <v>101</v>
      </c>
      <c r="J15" s="94" t="s">
        <v>101</v>
      </c>
      <c r="K15" s="95" t="s">
        <v>101</v>
      </c>
    </row>
    <row r="16" spans="2:11">
      <c r="B16" s="314" t="s">
        <v>71</v>
      </c>
      <c r="C16" s="98" t="s">
        <v>78</v>
      </c>
      <c r="D16" s="122" t="s">
        <v>130</v>
      </c>
      <c r="E16" s="100"/>
      <c r="F16" s="100"/>
      <c r="G16" s="100"/>
      <c r="H16" s="100"/>
      <c r="I16" s="96"/>
      <c r="J16" s="96"/>
      <c r="K16" s="97"/>
    </row>
    <row r="17" spans="2:11">
      <c r="B17" s="314"/>
      <c r="C17" s="98" t="s">
        <v>78</v>
      </c>
      <c r="D17" s="100" t="s">
        <v>119</v>
      </c>
      <c r="E17" s="100"/>
      <c r="F17" s="100"/>
      <c r="G17" s="100"/>
      <c r="H17" s="100"/>
      <c r="I17" s="91"/>
      <c r="J17" s="91"/>
      <c r="K17" s="99"/>
    </row>
    <row r="18" spans="2:11">
      <c r="B18" s="314"/>
      <c r="C18" s="98" t="s">
        <v>78</v>
      </c>
      <c r="D18" s="100" t="s">
        <v>31</v>
      </c>
      <c r="E18" s="100"/>
      <c r="F18" s="100"/>
      <c r="G18" s="100"/>
      <c r="H18" s="100"/>
      <c r="I18" s="91"/>
      <c r="J18" s="91"/>
      <c r="K18" s="99"/>
    </row>
    <row r="19" spans="2:11">
      <c r="B19" s="314"/>
      <c r="C19" s="98" t="s">
        <v>33</v>
      </c>
      <c r="D19" s="100" t="s">
        <v>32</v>
      </c>
      <c r="E19" s="100"/>
      <c r="F19" s="100"/>
      <c r="G19" s="100"/>
      <c r="H19" s="100"/>
      <c r="I19" s="91"/>
      <c r="J19" s="91"/>
      <c r="K19" s="99"/>
    </row>
    <row r="20" spans="2:11">
      <c r="B20" s="314"/>
      <c r="C20" s="98" t="s">
        <v>33</v>
      </c>
      <c r="D20" s="100" t="s">
        <v>117</v>
      </c>
      <c r="E20" s="100"/>
      <c r="F20" s="100"/>
      <c r="G20" s="100"/>
      <c r="H20" s="100"/>
      <c r="I20" s="91"/>
      <c r="J20" s="91"/>
      <c r="K20" s="99"/>
    </row>
    <row r="21" spans="2:11">
      <c r="B21" s="314"/>
      <c r="C21" s="98" t="s">
        <v>33</v>
      </c>
      <c r="D21" s="100" t="s">
        <v>118</v>
      </c>
      <c r="E21" s="100"/>
      <c r="F21" s="100"/>
      <c r="G21" s="100"/>
      <c r="H21" s="100"/>
      <c r="I21" s="91"/>
      <c r="J21" s="91"/>
      <c r="K21" s="99"/>
    </row>
    <row r="22" spans="2:11">
      <c r="B22" s="314"/>
      <c r="C22" s="98" t="s">
        <v>33</v>
      </c>
      <c r="D22" s="100" t="s">
        <v>131</v>
      </c>
      <c r="E22" s="100"/>
      <c r="F22" s="100"/>
      <c r="G22" s="100"/>
      <c r="H22" s="100"/>
      <c r="I22" s="91"/>
      <c r="J22" s="91"/>
      <c r="K22" s="99"/>
    </row>
    <row r="23" spans="2:11">
      <c r="B23" s="314"/>
      <c r="C23" s="98" t="s">
        <v>33</v>
      </c>
      <c r="D23" s="100" t="s">
        <v>132</v>
      </c>
      <c r="E23" s="100"/>
      <c r="F23" s="100"/>
      <c r="G23" s="100"/>
      <c r="H23" s="100"/>
      <c r="I23" s="91"/>
      <c r="J23" s="91"/>
      <c r="K23" s="99"/>
    </row>
    <row r="24" spans="2:11">
      <c r="B24" s="314"/>
      <c r="C24" s="98" t="s">
        <v>33</v>
      </c>
      <c r="D24" s="100" t="s">
        <v>133</v>
      </c>
      <c r="E24" s="100"/>
      <c r="F24" s="100"/>
      <c r="G24" s="100"/>
      <c r="H24" s="100"/>
      <c r="I24" s="91"/>
      <c r="J24" s="91"/>
      <c r="K24" s="99"/>
    </row>
    <row r="25" spans="2:11">
      <c r="B25" s="314"/>
      <c r="C25" s="98" t="s">
        <v>33</v>
      </c>
      <c r="D25" s="101" t="s">
        <v>101</v>
      </c>
      <c r="E25" s="101"/>
      <c r="F25" s="101"/>
      <c r="G25" s="101"/>
      <c r="H25" s="101"/>
      <c r="I25" s="91"/>
      <c r="J25" s="91"/>
      <c r="K25" s="99"/>
    </row>
    <row r="26" spans="2:11">
      <c r="B26" s="314"/>
      <c r="C26" s="98" t="s">
        <v>33</v>
      </c>
      <c r="D26" s="101" t="s">
        <v>101</v>
      </c>
      <c r="E26" s="101"/>
      <c r="F26" s="101"/>
      <c r="G26" s="101"/>
      <c r="H26" s="101"/>
      <c r="I26" s="91"/>
      <c r="J26" s="91"/>
      <c r="K26" s="99"/>
    </row>
    <row r="27" spans="2:11">
      <c r="B27" s="314"/>
      <c r="C27" s="98" t="s">
        <v>33</v>
      </c>
      <c r="D27" s="101" t="s">
        <v>101</v>
      </c>
      <c r="E27" s="101"/>
      <c r="F27" s="101"/>
      <c r="G27" s="101"/>
      <c r="H27" s="101"/>
      <c r="I27" s="91"/>
      <c r="J27" s="91"/>
      <c r="K27" s="99"/>
    </row>
    <row r="28" spans="2:11" ht="26.25" thickBot="1">
      <c r="B28" s="315"/>
      <c r="C28" s="102" t="s">
        <v>33</v>
      </c>
      <c r="D28" s="103" t="s">
        <v>101</v>
      </c>
      <c r="E28" s="103"/>
      <c r="F28" s="103"/>
      <c r="G28" s="103"/>
      <c r="H28" s="103"/>
      <c r="I28" s="103"/>
      <c r="J28" s="103"/>
      <c r="K28" s="104"/>
    </row>
    <row r="31" spans="2:11">
      <c r="C31" s="89" t="s">
        <v>98</v>
      </c>
    </row>
    <row r="32" spans="2:11">
      <c r="C32" s="89" t="s">
        <v>34</v>
      </c>
    </row>
    <row r="33" spans="3:3">
      <c r="C33" s="89" t="s">
        <v>120</v>
      </c>
    </row>
    <row r="34" spans="3:3">
      <c r="C34" s="89" t="s">
        <v>100</v>
      </c>
    </row>
    <row r="35" spans="3:3">
      <c r="C35" s="89" t="s">
        <v>134</v>
      </c>
    </row>
    <row r="36" spans="3:3">
      <c r="C36" s="89" t="s">
        <v>35</v>
      </c>
    </row>
    <row r="37" spans="3:3">
      <c r="C37" s="89" t="s">
        <v>36</v>
      </c>
    </row>
    <row r="39" spans="3:3">
      <c r="C39" s="89" t="s">
        <v>121</v>
      </c>
    </row>
    <row r="40" spans="3:3">
      <c r="C40" s="89" t="s">
        <v>72</v>
      </c>
    </row>
    <row r="41" spans="3:3">
      <c r="C41" s="89" t="s">
        <v>73</v>
      </c>
    </row>
    <row r="42" spans="3:3">
      <c r="C42" s="89" t="s">
        <v>74</v>
      </c>
    </row>
    <row r="43" spans="3:3">
      <c r="C43" s="89" t="s">
        <v>75</v>
      </c>
    </row>
    <row r="44" spans="3:3">
      <c r="C44" s="89" t="s">
        <v>76</v>
      </c>
    </row>
  </sheetData>
  <sheetProtection sheet="1" objects="1" scenarios="1"/>
  <mergeCells count="1">
    <mergeCell ref="B16:B28"/>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記入方法</vt:lpstr>
      <vt:lpstr>【記載例】</vt:lpstr>
      <vt:lpstr>福祉用具（１枚版）</vt:lpstr>
      <vt:lpstr>福祉用具（40名）</vt:lpstr>
      <vt:lpstr>プルダウン・リスト</vt:lpstr>
      <vt:lpstr>【記載例】!Print_Area</vt:lpstr>
      <vt:lpstr>記入方法!Print_Area</vt:lpstr>
      <vt:lpstr>'福祉用具（１枚版）'!Print_Area</vt:lpstr>
      <vt:lpstr>'福祉用具（40名）'!Print_Area</vt:lpstr>
      <vt:lpstr>【記載例】!Print_Titles</vt:lpstr>
      <vt:lpstr>'福祉用具（１枚版）'!Print_Titles</vt:lpstr>
      <vt:lpstr>'福祉用具（40名）'!Print_Titles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2023-08-31T00:16:00Z</cp:lastPrinted>
  <dcterms:modified xsi:type="dcterms:W3CDTF">2023-11-21T07:05:37Z</dcterms:modified>
</cp:coreProperties>
</file>