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居宅サービス）\"/>
    </mc:Choice>
  </mc:AlternateContent>
  <bookViews>
    <workbookView xWindow="-105" yWindow="-105" windowWidth="23250" windowHeight="12570" tabRatio="592"/>
  </bookViews>
  <sheets>
    <sheet name="記入方法" sheetId="5" r:id="rId1"/>
    <sheet name="【記載例】" sheetId="10" r:id="rId2"/>
    <sheet name="訪問介護（30名）" sheetId="1" r:id="rId3"/>
    <sheet name="訪問介護（80名）" sheetId="9" r:id="rId4"/>
    <sheet name="プルダウン・リスト" sheetId="2" r:id="rId5"/>
  </sheets>
  <definedNames>
    <definedName name="_xlnm.Print_Area" localSheetId="1">【記載例】!$A$1:$BD$47</definedName>
    <definedName name="_xlnm.Print_Area" localSheetId="0">記入方法!$A$1:$O$80</definedName>
    <definedName name="_xlnm.Print_Area" localSheetId="2">'訪問介護（30名）'!$A$1:$BD$64</definedName>
    <definedName name="_xlnm.Print_Area" localSheetId="3">'訪問介護（80名）'!$A$1:$BD$114</definedName>
    <definedName name="_xlnm.Print_Titles" localSheetId="1">【記載例】!$1:$12</definedName>
    <definedName name="_xlnm.Print_Titles" localSheetId="2">'訪問介護（30名）'!$1:$12</definedName>
    <definedName name="_xlnm.Print_Titles" localSheetId="3">'訪問介護（80名）'!$1:$12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3" i="9" l="1"/>
  <c r="Y38" i="10" l="1"/>
  <c r="Y53" i="1" l="1"/>
  <c r="AU13" i="1" l="1"/>
  <c r="BA36" i="10" l="1"/>
  <c r="BA35" i="10"/>
  <c r="BA34" i="10"/>
  <c r="BA33" i="10"/>
  <c r="BA32" i="10"/>
  <c r="AU14" i="10"/>
  <c r="AW14" i="10" s="1"/>
  <c r="B14" i="10"/>
  <c r="AZ101" i="9"/>
  <c r="AZ100" i="9"/>
  <c r="AZ99" i="9"/>
  <c r="AZ98" i="9"/>
  <c r="AZ97" i="9"/>
  <c r="AZ49" i="1"/>
  <c r="AZ50" i="1"/>
  <c r="AZ51" i="1"/>
  <c r="AZ52" i="1"/>
  <c r="AZ48" i="1"/>
  <c r="AU40" i="1" l="1"/>
  <c r="AW40" i="1" s="1"/>
  <c r="B40" i="1"/>
  <c r="AU39" i="1"/>
  <c r="AW39" i="1" s="1"/>
  <c r="B39" i="1"/>
  <c r="AU41" i="1"/>
  <c r="AW41" i="1" s="1"/>
  <c r="B41" i="1"/>
  <c r="AU38" i="1"/>
  <c r="AW38" i="1" s="1"/>
  <c r="B38" i="1"/>
  <c r="AU37" i="1"/>
  <c r="AW37" i="1" s="1"/>
  <c r="B37" i="1"/>
  <c r="AU36" i="1"/>
  <c r="AW36" i="1" s="1"/>
  <c r="B36" i="1"/>
  <c r="AU35" i="1"/>
  <c r="AW35" i="1" s="1"/>
  <c r="B35" i="1"/>
  <c r="AU34" i="1"/>
  <c r="AW34" i="1" s="1"/>
  <c r="B34" i="1"/>
  <c r="AU33" i="1"/>
  <c r="AW33" i="1" s="1"/>
  <c r="B33" i="1"/>
  <c r="AU32" i="1"/>
  <c r="AW32" i="1" s="1"/>
  <c r="B32" i="1"/>
  <c r="AU31" i="1"/>
  <c r="AW31" i="1" s="1"/>
  <c r="B31" i="1"/>
  <c r="AU30" i="1"/>
  <c r="AW30" i="1" s="1"/>
  <c r="B30" i="1"/>
  <c r="AU29" i="1"/>
  <c r="AW29" i="1" s="1"/>
  <c r="B29" i="1"/>
  <c r="AU28" i="1"/>
  <c r="AW28" i="1" s="1"/>
  <c r="B28" i="1"/>
  <c r="AU27" i="1"/>
  <c r="AW27" i="1" s="1"/>
  <c r="B27" i="1"/>
  <c r="B14" i="1"/>
  <c r="B15" i="1"/>
  <c r="B16" i="1"/>
  <c r="B17" i="1"/>
  <c r="B18" i="1"/>
  <c r="B19" i="1"/>
  <c r="B20" i="1"/>
  <c r="B21" i="1"/>
  <c r="B22" i="1"/>
  <c r="B23" i="1"/>
  <c r="B24" i="1"/>
  <c r="B25" i="1"/>
  <c r="B26" i="1"/>
  <c r="B42" i="1"/>
  <c r="B13" i="1"/>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13" i="9"/>
  <c r="AU8" i="10"/>
  <c r="AU14" i="1"/>
  <c r="AU8" i="1"/>
  <c r="AU8" i="9"/>
  <c r="J50" i="1" l="1"/>
  <c r="H50" i="1"/>
  <c r="F50" i="1"/>
  <c r="L49" i="1"/>
  <c r="L48" i="1"/>
  <c r="L47" i="1"/>
  <c r="F46" i="1"/>
  <c r="H46" i="1"/>
  <c r="J46" i="1"/>
  <c r="T47" i="1"/>
  <c r="V47" i="1"/>
  <c r="T48" i="1"/>
  <c r="V48" i="1"/>
  <c r="T49" i="1"/>
  <c r="V49" i="1"/>
  <c r="T50" i="1"/>
  <c r="V50" i="1"/>
  <c r="Y51" i="1"/>
  <c r="AA51" i="1"/>
  <c r="R56" i="1" s="1"/>
  <c r="AE51" i="1"/>
  <c r="R61" i="1" s="1"/>
  <c r="R55" i="1"/>
  <c r="W55" i="1"/>
  <c r="W56" i="1"/>
  <c r="AB56" i="1" l="1"/>
  <c r="W61" i="1" s="1"/>
  <c r="AB61" i="1" s="1"/>
  <c r="L50" i="1"/>
  <c r="L52" i="1" s="1"/>
  <c r="C56" i="1" s="1"/>
  <c r="I56" i="1" s="1"/>
  <c r="V51" i="1"/>
  <c r="T51" i="1"/>
  <c r="AU23" i="10"/>
  <c r="W41" i="10"/>
  <c r="W40" i="10"/>
  <c r="R40" i="10"/>
  <c r="AE36" i="10"/>
  <c r="R46" i="10" s="1"/>
  <c r="AA36" i="10"/>
  <c r="R41" i="10" s="1"/>
  <c r="AB41" i="10" s="1"/>
  <c r="W46" i="10" s="1"/>
  <c r="Y36" i="10"/>
  <c r="J35" i="10"/>
  <c r="H35" i="10"/>
  <c r="F35" i="10"/>
  <c r="L34" i="10"/>
  <c r="T33" i="10"/>
  <c r="L33" i="10"/>
  <c r="L32" i="10"/>
  <c r="J31" i="10"/>
  <c r="H31" i="10"/>
  <c r="F31" i="10"/>
  <c r="AU27" i="10"/>
  <c r="AU26" i="10"/>
  <c r="AU25" i="10"/>
  <c r="AU24" i="10"/>
  <c r="AU22" i="10"/>
  <c r="AU21" i="10"/>
  <c r="AU20" i="10"/>
  <c r="AU19" i="10"/>
  <c r="AU18" i="10"/>
  <c r="AU17" i="10"/>
  <c r="AU16" i="10"/>
  <c r="AU15" i="10"/>
  <c r="B16" i="10"/>
  <c r="B17" i="10" s="1"/>
  <c r="B18" i="10" s="1"/>
  <c r="B19" i="10" s="1"/>
  <c r="B20" i="10" s="1"/>
  <c r="B21" i="10" s="1"/>
  <c r="B22" i="10" s="1"/>
  <c r="B23" i="10" s="1"/>
  <c r="B24" i="10" s="1"/>
  <c r="B25" i="10" s="1"/>
  <c r="B26" i="10" s="1"/>
  <c r="AU13" i="10"/>
  <c r="X2" i="10"/>
  <c r="AJ11" i="10" s="1"/>
  <c r="AJ12" i="10" s="1"/>
  <c r="L56" i="1" l="1"/>
  <c r="AB46" i="10"/>
  <c r="L35" i="10"/>
  <c r="L37" i="10" s="1"/>
  <c r="C41" i="10" s="1"/>
  <c r="T34"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2"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2" i="10"/>
  <c r="T35" i="10"/>
  <c r="AW18" i="10" l="1"/>
  <c r="I41" i="10"/>
  <c r="L41" i="10" s="1"/>
  <c r="T36" i="10"/>
  <c r="AW16" i="10"/>
  <c r="AW27" i="10"/>
  <c r="AW21" i="10"/>
  <c r="AW17" i="10"/>
  <c r="V33" i="10" s="1"/>
  <c r="AW25" i="10"/>
  <c r="AW15" i="10"/>
  <c r="AW26" i="10"/>
  <c r="AW20" i="10"/>
  <c r="AW13" i="10"/>
  <c r="AW24" i="10"/>
  <c r="AW23" i="10"/>
  <c r="AW19" i="10"/>
  <c r="V35" i="10" s="1"/>
  <c r="V32" i="10" l="1"/>
  <c r="V34" i="10"/>
  <c r="V36" i="10" l="1"/>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06" i="9"/>
  <c r="W105" i="9"/>
  <c r="R105" i="9"/>
  <c r="AE101" i="9"/>
  <c r="R111" i="9" s="1"/>
  <c r="AA101" i="9"/>
  <c r="Y101" i="9"/>
  <c r="J100" i="9"/>
  <c r="H100" i="9"/>
  <c r="F100" i="9"/>
  <c r="L99" i="9"/>
  <c r="T98" i="9"/>
  <c r="L98" i="9"/>
  <c r="L97" i="9"/>
  <c r="J96" i="9"/>
  <c r="H96" i="9"/>
  <c r="F96" i="9"/>
  <c r="AU92" i="9"/>
  <c r="AU29" i="9"/>
  <c r="AU28" i="9"/>
  <c r="AU27" i="9"/>
  <c r="AU26" i="9"/>
  <c r="AU25" i="9"/>
  <c r="AU24" i="9"/>
  <c r="AU23" i="9"/>
  <c r="AU22" i="9"/>
  <c r="AU21" i="9"/>
  <c r="AU20" i="9"/>
  <c r="AU19" i="9"/>
  <c r="AU18" i="9"/>
  <c r="AU17" i="9"/>
  <c r="T99" i="9" s="1"/>
  <c r="AU16" i="9"/>
  <c r="AU15" i="9"/>
  <c r="AU14" i="9"/>
  <c r="AU13" i="9"/>
  <c r="X2" i="9"/>
  <c r="AF11" i="9" s="1"/>
  <c r="AF12" i="9" s="1"/>
  <c r="AU19" i="1"/>
  <c r="AU17" i="1"/>
  <c r="AU18" i="1"/>
  <c r="AU20" i="1"/>
  <c r="AU21" i="1"/>
  <c r="AU22" i="1"/>
  <c r="AU23" i="1"/>
  <c r="AU24" i="1"/>
  <c r="AU25" i="1"/>
  <c r="AU26" i="1"/>
  <c r="AU42" i="1"/>
  <c r="AU16" i="1"/>
  <c r="AU15" i="1"/>
  <c r="L100" i="9" l="1"/>
  <c r="L102" i="9" s="1"/>
  <c r="C106" i="9" s="1"/>
  <c r="R106" i="9"/>
  <c r="AB106" i="9" s="1"/>
  <c r="W111" i="9" s="1"/>
  <c r="AB111" i="9" s="1"/>
  <c r="P10" i="9"/>
  <c r="AF10" i="9"/>
  <c r="Q11" i="9"/>
  <c r="Q12" i="9" s="1"/>
  <c r="AG11" i="9"/>
  <c r="AG12" i="9" s="1"/>
  <c r="W10" i="9"/>
  <c r="AM10" i="9"/>
  <c r="X11" i="9"/>
  <c r="X12" i="9" s="1"/>
  <c r="AN11" i="9"/>
  <c r="AN12" i="9" s="1"/>
  <c r="X10" i="9"/>
  <c r="AN10" i="9"/>
  <c r="Y11" i="9"/>
  <c r="Y12" i="9" s="1"/>
  <c r="AO11" i="9"/>
  <c r="AO12" i="9" s="1"/>
  <c r="AE10" i="9"/>
  <c r="P11" i="9"/>
  <c r="P12" i="9" s="1"/>
  <c r="AW81" i="9"/>
  <c r="L106" i="9"/>
  <c r="I10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97" i="9"/>
  <c r="AW92" i="9"/>
  <c r="T100" i="9"/>
  <c r="AW17" i="9"/>
  <c r="V99" i="9" s="1"/>
  <c r="AW65" i="9" l="1"/>
  <c r="AW27" i="9"/>
  <c r="AW49" i="9"/>
  <c r="AW33" i="9"/>
  <c r="AW88" i="9"/>
  <c r="AW72" i="9"/>
  <c r="AW56" i="9"/>
  <c r="AW40" i="9"/>
  <c r="AW91" i="9"/>
  <c r="AW75" i="9"/>
  <c r="AW59" i="9"/>
  <c r="AW43" i="9"/>
  <c r="AW90" i="9"/>
  <c r="AW74" i="9"/>
  <c r="AW58" i="9"/>
  <c r="AW42" i="9"/>
  <c r="AW77" i="9"/>
  <c r="AW61" i="9"/>
  <c r="AW45" i="9"/>
  <c r="AW84" i="9"/>
  <c r="AW68" i="9"/>
  <c r="AW52" i="9"/>
  <c r="AW36" i="9"/>
  <c r="AW87" i="9"/>
  <c r="AW71" i="9"/>
  <c r="AW55" i="9"/>
  <c r="AW39" i="9"/>
  <c r="AW86" i="9"/>
  <c r="AW70" i="9"/>
  <c r="AW54" i="9"/>
  <c r="AW38" i="9"/>
  <c r="AW89" i="9"/>
  <c r="AW73" i="9"/>
  <c r="AW57" i="9"/>
  <c r="AW41" i="9"/>
  <c r="AW80" i="9"/>
  <c r="AW64" i="9"/>
  <c r="AW48" i="9"/>
  <c r="AW32" i="9"/>
  <c r="AW83" i="9"/>
  <c r="AW67" i="9"/>
  <c r="AW51" i="9"/>
  <c r="AW35" i="9"/>
  <c r="AW82" i="9"/>
  <c r="AW66" i="9"/>
  <c r="AW50" i="9"/>
  <c r="AW19" i="9"/>
  <c r="AW85" i="9"/>
  <c r="AW69" i="9"/>
  <c r="AW53" i="9"/>
  <c r="AW37" i="9"/>
  <c r="AW76" i="9"/>
  <c r="AW60" i="9"/>
  <c r="AW44" i="9"/>
  <c r="AW79" i="9"/>
  <c r="AW63" i="9"/>
  <c r="AW47" i="9"/>
  <c r="AW31" i="9"/>
  <c r="AW78" i="9"/>
  <c r="AW62" i="9"/>
  <c r="AW46" i="9"/>
  <c r="AW30" i="9"/>
  <c r="AW18" i="9"/>
  <c r="V100" i="9" s="1"/>
  <c r="T101" i="9"/>
  <c r="AW24" i="9"/>
  <c r="AW16" i="9"/>
  <c r="V98" i="9" s="1"/>
  <c r="AW28" i="9"/>
  <c r="AW20" i="9"/>
  <c r="AW15" i="9"/>
  <c r="AW29" i="9"/>
  <c r="AW23" i="9"/>
  <c r="AW13" i="9"/>
  <c r="AW25" i="9"/>
  <c r="AW14" i="9"/>
  <c r="AW26" i="9"/>
  <c r="AW22" i="9"/>
  <c r="AW21" i="9"/>
  <c r="V97" i="9" l="1"/>
  <c r="V101" i="9" s="1"/>
  <c r="X2" i="1" l="1"/>
  <c r="AT10" i="1" l="1"/>
  <c r="AT11" i="1" s="1"/>
  <c r="AT12" i="1" s="1"/>
  <c r="AR10" i="1"/>
  <c r="AR11" i="1" s="1"/>
  <c r="AR12" i="1" s="1"/>
  <c r="AS10" i="1"/>
  <c r="AS11" i="1" s="1"/>
  <c r="AS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1" i="1"/>
  <c r="AW20" i="1"/>
  <c r="AW22" i="1"/>
  <c r="AW24" i="1"/>
  <c r="AW25" i="1"/>
  <c r="AW23" i="1"/>
  <c r="AW15" i="1"/>
  <c r="AW13" i="1"/>
  <c r="AW17" i="1"/>
  <c r="AW19" i="1"/>
  <c r="AW18" i="1"/>
  <c r="AW42" i="1"/>
  <c r="AW16" i="1"/>
  <c r="AW26" i="1"/>
</calcChain>
</file>

<file path=xl/comments1.xml><?xml version="1.0" encoding="utf-8"?>
<comments xmlns="http://schemas.openxmlformats.org/spreadsheetml/2006/main">
  <authors>
    <author>作成者</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E8"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 ref="E14" authorId="1" shapeId="0">
      <text>
        <r>
          <rPr>
            <sz val="16"/>
            <color indexed="81"/>
            <rFont val="MS P ゴシック"/>
            <family val="3"/>
            <charset val="128"/>
          </rPr>
          <t xml:space="preserve">管理者がサービス提供責任者と兼務している場合は、
職種ごとに行を分けますが、勤務時間帯は切り分けることなく作成してください。
＜大阪府兼務についてのＨＰ参照＞
https://www.pref.osaka.lg.jp/jigyoshido/shien/kenmu.html
</t>
        </r>
      </text>
    </comment>
    <comment ref="Y30" authorId="1" shapeId="0">
      <text>
        <r>
          <rPr>
            <sz val="16"/>
            <color indexed="81"/>
            <rFont val="MS P ゴシック"/>
            <family val="3"/>
            <charset val="128"/>
          </rPr>
          <t>非常勤のＣとＤの
合計を入力</t>
        </r>
      </text>
    </comment>
    <comment ref="AD30" authorId="1" shapeId="0">
      <text>
        <r>
          <rPr>
            <sz val="16"/>
            <color indexed="81"/>
            <rFont val="MS P ゴシック"/>
            <family val="3"/>
            <charset val="128"/>
          </rPr>
          <t>管理者を除く常勤の
ＡとＢの人数を入力</t>
        </r>
      </text>
    </comment>
  </commentList>
</comments>
</file>

<file path=xl/comments2.xml><?xml version="1.0" encoding="utf-8"?>
<comments xmlns="http://schemas.openxmlformats.org/spreadsheetml/2006/main">
  <authors>
    <author>作成者</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C8" authorId="1" shapeId="0">
      <text>
        <r>
          <rPr>
            <sz val="14"/>
            <color indexed="81"/>
            <rFont val="MS P ゴシック"/>
            <family val="3"/>
            <charset val="128"/>
          </rPr>
          <t xml:space="preserve">管理者がサービス提供責任者と兼務している場合は、
職種ごとに行を分けますが、勤務時間帯は切り分けることなく作成してください。
＜大阪府兼務についてのＨＰ参照＞
https://www.pref.osaka.lg.jp/jigyoshido/shien/kenmu.html
</t>
        </r>
      </text>
    </comment>
    <comment ref="E8"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 ref="Y45" authorId="1" shapeId="0">
      <text>
        <r>
          <rPr>
            <sz val="16"/>
            <color indexed="81"/>
            <rFont val="MS P ゴシック"/>
            <family val="3"/>
            <charset val="128"/>
          </rPr>
          <t>非常勤のＣとＤの
合計を入力</t>
        </r>
      </text>
    </comment>
    <comment ref="AD45" authorId="1" shapeId="0">
      <text>
        <r>
          <rPr>
            <sz val="16"/>
            <color indexed="81"/>
            <rFont val="MS P ゴシック"/>
            <family val="3"/>
            <charset val="128"/>
          </rPr>
          <t>管理者を除く常勤の
ＡとＢの人数を入力</t>
        </r>
      </text>
    </comment>
  </commentList>
</comments>
</file>

<file path=xl/comments3.xml><?xml version="1.0" encoding="utf-8"?>
<comments xmlns="http://schemas.openxmlformats.org/spreadsheetml/2006/main">
  <authors>
    <author>作成者</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C8" authorId="1" shapeId="0">
      <text>
        <r>
          <rPr>
            <sz val="14"/>
            <color indexed="81"/>
            <rFont val="MS P ゴシック"/>
            <family val="3"/>
            <charset val="128"/>
          </rPr>
          <t xml:space="preserve">管理者がサービス提供責任者と兼務している場合は、
職種ごとに行を分けますが、勤務時間帯は切り分けることなく作成してください。
＜大阪府兼務についてのＨＰ参照＞
https://www.pref.osaka.lg.jp/jigyoshido/shien/kenmu.html
</t>
        </r>
      </text>
    </comment>
    <comment ref="E8"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 ref="Y95" authorId="1" shapeId="0">
      <text>
        <r>
          <rPr>
            <sz val="16"/>
            <color indexed="81"/>
            <rFont val="MS P ゴシック"/>
            <family val="3"/>
            <charset val="128"/>
          </rPr>
          <t>非常勤のＣとＤの
合計を入力</t>
        </r>
      </text>
    </comment>
    <comment ref="AD95" authorId="1" shapeId="0">
      <text>
        <r>
          <rPr>
            <sz val="16"/>
            <color indexed="81"/>
            <rFont val="MS P ゴシック"/>
            <family val="3"/>
            <charset val="128"/>
          </rPr>
          <t>管理者を除く常勤の
ＡとＢの人数を入力</t>
        </r>
      </text>
    </comment>
  </commentList>
</comments>
</file>

<file path=xl/sharedStrings.xml><?xml version="1.0" encoding="utf-8"?>
<sst xmlns="http://schemas.openxmlformats.org/spreadsheetml/2006/main" count="544" uniqueCount="195">
  <si>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</si>
  <si>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</si>
  <si>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</si>
  <si>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</si>
  <si>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</si>
  <si>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</si>
  <si>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</si>
  <si>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</si>
  <si>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</si>
  <si>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</si>
  <si>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</si>
  <si>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</si>
  <si>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</si>
  <si>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</si>
  <si>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</si>
  <si>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</si>
  <si>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</si>
  <si>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</si>
  <si>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</si>
  <si>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</si>
  <si>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</si>
  <si>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</si>
  <si>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</si>
  <si>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</si>
  <si>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</si>
  <si>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</si>
  <si>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</si>
  <si>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</si>
  <si>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</si>
  <si>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</si>
  <si>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</si>
  <si>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</si>
  <si>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</si>
  <si>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</si>
  <si>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</si>
  <si>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</si>
  <si>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</si>
  <si>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</si>
  <si>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</si>
  <si>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</si>
  <si>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</si>
  <si>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</si>
  <si>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</si>
  <si>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</si>
  <si>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</si>
  <si>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</si>
  <si>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</si>
  <si>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</si>
  <si>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</si>
  <si>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</si>
  <si>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</si>
  <si>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</si>
  <si>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</si>
  <si>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</si>
  <si>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</si>
  <si>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</si>
  <si>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</si>
  <si>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</si>
  <si>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</si>
  <si>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</si>
  <si>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</si>
  <si>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</si>
  <si>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</si>
  <si>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</si>
  <si>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</si>
  <si>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</si>
  <si>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</si>
  <si>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</si>
  <si>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</si>
  <si>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</si>
  <si>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</si>
  <si>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</si>
  <si>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</si>
  <si>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</si>
  <si>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</si>
  <si>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</si>
  <si>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</si>
  <si>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</si>
  <si>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</si>
  <si>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</si>
  <si>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</si>
  <si>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</si>
  <si>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</si>
  <si>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</si>
  <si>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</si>
  <si>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</si>
  <si>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</si>
  <si>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</si>
  <si>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</si>
  <si>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</si>
  <si>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</si>
  <si>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</si>
  <si>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</si>
  <si>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</si>
  <si>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</si>
  <si>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</si>
  <si>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</si>
  <si>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</si>
  <si>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</si>
  <si>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</si>
  <si>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</si>
  <si>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</si>
  <si>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</si>
  <si>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</si>
  <si>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</si>
  <si>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</si>
  <si>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</si>
  <si>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</si>
  <si>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</si>
  <si>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</si>
  <si>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</si>
  <si>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</si>
  <si>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</si>
  <si>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</si>
  <si>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</si>
  <si>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</si>
  <si>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</si>
  <si>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</si>
  <si>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</si>
  <si>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</si>
  <si>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</si>
  <si>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</si>
  <si>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</si>
  <si>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</si>
  <si>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</si>
  <si>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</si>
  <si>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</si>
  <si>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</si>
  <si>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</si>
  <si>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</si>
  <si>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</si>
  <si>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</si>
  <si>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</si>
  <si>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</si>
  <si>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</si>
  <si>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</si>
  <si>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</si>
  <si>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</si>
  <si>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</si>
  <si>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</si>
  <si>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</si>
  <si>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</si>
  <si>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</si>
  <si>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</si>
  <si>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</si>
  <si>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</si>
  <si>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</si>
  <si>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</si>
  <si>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</si>
  <si>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</si>
  <si>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</si>
  <si>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</si>
  <si>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</si>
  <si>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</si>
  <si>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</si>
  <si>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</si>
  <si>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</si>
  <si>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</si>
  <si>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</si>
  <si>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</si>
  <si>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</si>
  <si>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</si>
  <si>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</si>
  <si>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</si>
  <si>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</si>
  <si>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</si>
  <si>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</si>
  <si>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</si>
  <si>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</si>
  <si>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</si>
  <si>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</si>
  <si>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</si>
  <si>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</si>
  <si>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</si>
  <si>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訪問介護・訪問介護相当サービス</t>
    <rPh sb="0" eb="15">
      <t>ホ</t>
    </rPh>
    <phoneticPr fontId="1"/>
  </si>
  <si>
    <t>訪問介護相当サービス</t>
    <rPh sb="0" eb="10">
      <t>ホ</t>
    </rPh>
    <phoneticPr fontId="1"/>
  </si>
  <si>
    <t>茨木市訪問介護事業所</t>
    <rPh sb="0" eb="3">
      <t>イバラキシ</t>
    </rPh>
    <rPh sb="3" eb="5">
      <t>ホウモン</t>
    </rPh>
    <rPh sb="5" eb="7">
      <t>カイゴ</t>
    </rPh>
    <rPh sb="7" eb="10">
      <t>ジギョウショ</t>
    </rPh>
    <phoneticPr fontId="1"/>
  </si>
  <si>
    <t>４週</t>
  </si>
  <si>
    <t>予定</t>
  </si>
  <si>
    <t>　(1) 新規と変更は「４週」を選択・更新は「暦月」を選択してください。</t>
    <rPh sb="5" eb="7">
      <t>シンキ</t>
    </rPh>
    <rPh sb="8" eb="10">
      <t>ヘンコウ</t>
    </rPh>
    <rPh sb="13" eb="14">
      <t>シュウ</t>
    </rPh>
    <rPh sb="16" eb="18">
      <t>センタク</t>
    </rPh>
    <rPh sb="19" eb="21">
      <t>コウシン</t>
    </rPh>
    <rPh sb="23" eb="24">
      <t>レキ</t>
    </rPh>
    <rPh sb="24" eb="25">
      <t>ツキ</t>
    </rPh>
    <rPh sb="27" eb="29">
      <t>センタク</t>
    </rPh>
    <phoneticPr fontId="1"/>
  </si>
  <si>
    <t>（参考様式1-1）</t>
    <rPh sb="1" eb="3">
      <t>サンコウ</t>
    </rPh>
    <rPh sb="3" eb="5">
      <t>ヨウシキ</t>
    </rPh>
    <phoneticPr fontId="2"/>
  </si>
  <si>
    <t>勤務時間</t>
    <rPh sb="0" eb="2">
      <t>キンム</t>
    </rPh>
    <rPh sb="2" eb="4">
      <t>ジカン</t>
    </rPh>
    <phoneticPr fontId="1"/>
  </si>
  <si>
    <t>始業時刻</t>
    <rPh sb="0" eb="2">
      <t>シギョウ</t>
    </rPh>
    <rPh sb="2" eb="4">
      <t>ジコク</t>
    </rPh>
    <phoneticPr fontId="1"/>
  </si>
  <si>
    <t>終業時刻</t>
    <rPh sb="0" eb="2">
      <t>シュウギョウ</t>
    </rPh>
    <rPh sb="2" eb="4">
      <t>ジコク</t>
    </rPh>
    <phoneticPr fontId="1"/>
  </si>
  <si>
    <t>～</t>
    <phoneticPr fontId="1"/>
  </si>
  <si>
    <t>（</t>
    <phoneticPr fontId="1"/>
  </si>
  <si>
    <t>※24時間表記　休憩時間1時間は「1:00」</t>
    <phoneticPr fontId="1"/>
  </si>
  <si>
    <t>休憩時間45分は「00:45」と入力してください。</t>
    <phoneticPr fontId="1"/>
  </si>
  <si>
    <t>常勤勤務の勤務時間のみ記入ください</t>
    <rPh sb="0" eb="2">
      <t>ジョウキン</t>
    </rPh>
    <rPh sb="2" eb="4">
      <t>キンム</t>
    </rPh>
    <rPh sb="5" eb="7">
      <t>キンム</t>
    </rPh>
    <rPh sb="7" eb="9">
      <t>ジカン</t>
    </rPh>
    <rPh sb="11" eb="13">
      <t>キニュウ</t>
    </rPh>
    <phoneticPr fontId="1"/>
  </si>
  <si>
    <t>うち休憩時間</t>
    <rPh sb="2" eb="4">
      <t>キュウケイ</t>
    </rPh>
    <rPh sb="4" eb="6">
      <t>ジカン</t>
    </rPh>
    <phoneticPr fontId="1"/>
  </si>
  <si>
    <t>※ サービス提供責任者として配置することができる非常勤職員については、当該事業所における勤務時間が、当該事業所において定められている常勤の従業者が勤務すべき時間数の２分の１以上に達していること。</t>
    <rPh sb="6" eb="11">
      <t>テイキョウセキニンシャ</t>
    </rPh>
    <rPh sb="14" eb="16">
      <t>ハイチ</t>
    </rPh>
    <rPh sb="27" eb="29">
      <t>ショクイン</t>
    </rPh>
    <phoneticPr fontId="1"/>
  </si>
  <si>
    <t>B</t>
  </si>
  <si>
    <t>厚労　太郎</t>
    <phoneticPr fontId="1"/>
  </si>
  <si>
    <t>管理者</t>
    <rPh sb="0" eb="3">
      <t>カンリシャ</t>
    </rPh>
    <phoneticPr fontId="1"/>
  </si>
  <si>
    <t>サービス提供責任者</t>
    <rPh sb="4" eb="9">
      <t>テイキョウセキニンシャ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</si>
</sst>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h:mm;@"/>
  </numFmts>
  <fonts count="3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8"/>
      <color indexed="81"/>
      <name val="MS P ゴシック"/>
      <family val="3"/>
      <charset val="128"/>
    </font>
    <font>
      <sz val="16"/>
      <color theme="1"/>
      <name val="游ゴシック"/>
      <family val="3"/>
      <charset val="128"/>
      <scheme val="minor"/>
    </font>
    <font>
      <sz val="16"/>
      <color theme="1"/>
      <name val="HGSｺﾞｼｯｸM"/>
      <family val="3"/>
      <charset val="128"/>
    </font>
    <font>
      <sz val="16"/>
      <color rgb="FFFF0000"/>
      <name val="游ゴシック"/>
      <family val="3"/>
      <charset val="128"/>
      <scheme val="minor"/>
    </font>
    <font>
      <sz val="16"/>
      <color rgb="FFFF0000"/>
      <name val="HGSｺﾞｼｯｸM"/>
      <family val="3"/>
      <charset val="128"/>
    </font>
    <font>
      <sz val="16"/>
      <color indexed="81"/>
      <name val="MS P ゴシック"/>
      <family val="3"/>
      <charset val="128"/>
    </font>
    <font>
      <sz val="14"/>
      <color indexed="81"/>
      <name val="MS P ゴシック"/>
      <family val="3"/>
      <charset val="128"/>
    </font>
    <font>
      <u/>
      <sz val="16"/>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8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ck">
        <color rgb="FFFF0000"/>
      </left>
      <right style="medium">
        <color indexed="64"/>
      </right>
      <top style="thick">
        <color rgb="FFFF0000"/>
      </top>
      <bottom style="thin">
        <color indexed="64"/>
      </bottom>
      <diagonal/>
    </border>
    <border>
      <left style="medium">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medium">
        <color indexed="64"/>
      </right>
      <top style="thick">
        <color rgb="FFFF0000"/>
      </top>
      <bottom style="thin">
        <color indexed="64"/>
      </bottom>
      <diagonal/>
    </border>
    <border>
      <left style="medium">
        <color indexed="64"/>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medium">
        <color indexed="64"/>
      </right>
      <top style="thick">
        <color rgb="FFFF0000"/>
      </top>
      <bottom style="hair">
        <color indexed="64"/>
      </bottom>
      <diagonal/>
    </border>
    <border>
      <left/>
      <right style="thick">
        <color rgb="FFFF0000"/>
      </right>
      <top style="thick">
        <color rgb="FFFF0000"/>
      </top>
      <bottom style="thin">
        <color indexed="64"/>
      </bottom>
      <diagonal/>
    </border>
    <border>
      <left style="thick">
        <color rgb="FFFF0000"/>
      </left>
      <right style="medium">
        <color indexed="64"/>
      </right>
      <top style="thin">
        <color indexed="64"/>
      </top>
      <bottom style="thick">
        <color rgb="FFFF0000"/>
      </bottom>
      <diagonal/>
    </border>
    <border>
      <left style="medium">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style="thick">
        <color rgb="FFFF0000"/>
      </right>
      <top style="thin">
        <color indexed="64"/>
      </top>
      <bottom style="thick">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6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17" fillId="3" borderId="0" xfId="0" applyFont="1" applyFill="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7" fillId="3" borderId="0" xfId="0" applyFont="1" applyFill="1" applyAlignment="1">
      <alignment horizontal="center" vertical="center"/>
    </xf>
    <xf numFmtId="0" fontId="16" fillId="0" borderId="0" xfId="0" applyFont="1">
      <alignmen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20"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183" fontId="7" fillId="4" borderId="9" xfId="0" applyNumberFormat="1" applyFont="1" applyFill="1" applyBorder="1" applyAlignment="1" applyProtection="1">
      <alignment horizontal="center" vertical="center" shrinkToFit="1"/>
      <protection locked="0"/>
    </xf>
    <xf numFmtId="183" fontId="7" fillId="4" borderId="10" xfId="0" applyNumberFormat="1" applyFont="1" applyFill="1" applyBorder="1" applyAlignment="1" applyProtection="1">
      <alignment horizontal="center" vertical="center" shrinkToFit="1"/>
      <protection locked="0"/>
    </xf>
    <xf numFmtId="183" fontId="7" fillId="4" borderId="11" xfId="0" applyNumberFormat="1" applyFont="1" applyFill="1" applyBorder="1" applyAlignment="1" applyProtection="1">
      <alignment horizontal="center" vertical="center" shrinkToFit="1"/>
      <protection locked="0"/>
    </xf>
    <xf numFmtId="0" fontId="9" fillId="0" borderId="0" xfId="0" applyFont="1" applyAlignment="1">
      <alignment horizontal="left" vertical="center"/>
    </xf>
    <xf numFmtId="0" fontId="23" fillId="3" borderId="0" xfId="0" applyFont="1" applyFill="1" applyAlignment="1">
      <alignment horizontal="left" vertical="center"/>
    </xf>
    <xf numFmtId="0" fontId="23" fillId="0" borderId="0" xfId="0" applyFont="1" applyAlignment="1">
      <alignment horizontal="center" vertical="center"/>
    </xf>
    <xf numFmtId="0" fontId="24" fillId="3" borderId="0" xfId="0" applyFont="1" applyFill="1" applyAlignment="1">
      <alignment horizontal="center" vertical="center"/>
    </xf>
    <xf numFmtId="0" fontId="23" fillId="3" borderId="0" xfId="0" applyFont="1" applyFill="1" applyAlignment="1">
      <alignment horizontal="right" vertical="center"/>
    </xf>
    <xf numFmtId="0" fontId="25" fillId="3" borderId="0" xfId="0" applyFont="1" applyFill="1" applyAlignment="1">
      <alignment horizontal="left" vertical="center"/>
    </xf>
    <xf numFmtId="0" fontId="20" fillId="3" borderId="0" xfId="0" applyFont="1" applyFill="1">
      <alignment vertical="center"/>
    </xf>
    <xf numFmtId="0" fontId="26" fillId="0" borderId="0" xfId="0" applyFont="1" applyAlignment="1">
      <alignment vertical="center" wrapText="1"/>
    </xf>
    <xf numFmtId="183" fontId="7" fillId="4" borderId="64" xfId="0" applyNumberFormat="1" applyFont="1" applyFill="1" applyBorder="1" applyAlignment="1" applyProtection="1">
      <alignment horizontal="center" vertical="center" shrinkToFit="1"/>
      <protection locked="0"/>
    </xf>
    <xf numFmtId="183" fontId="7" fillId="4" borderId="65" xfId="0" applyNumberFormat="1" applyFont="1" applyFill="1" applyBorder="1" applyAlignment="1" applyProtection="1">
      <alignment horizontal="center" vertical="center" shrinkToFit="1"/>
      <protection locked="0"/>
    </xf>
    <xf numFmtId="183" fontId="7" fillId="4" borderId="66" xfId="0" applyNumberFormat="1" applyFont="1" applyFill="1" applyBorder="1" applyAlignment="1" applyProtection="1">
      <alignment horizontal="center" vertical="center" shrinkToFit="1"/>
      <protection locked="0"/>
    </xf>
    <xf numFmtId="0" fontId="16" fillId="0" borderId="34"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35" xfId="0" applyFont="1" applyBorder="1" applyAlignment="1">
      <alignment horizontal="center" vertical="center" wrapText="1"/>
    </xf>
    <xf numFmtId="0" fontId="7" fillId="0" borderId="68" xfId="0" applyFont="1" applyBorder="1">
      <alignment vertical="center"/>
    </xf>
    <xf numFmtId="183" fontId="7" fillId="4" borderId="74" xfId="0" applyNumberFormat="1" applyFont="1" applyFill="1" applyBorder="1" applyAlignment="1" applyProtection="1">
      <alignment horizontal="center" vertical="center" shrinkToFit="1"/>
      <protection locked="0"/>
    </xf>
    <xf numFmtId="183" fontId="7" fillId="4" borderId="75" xfId="0" applyNumberFormat="1" applyFont="1" applyFill="1" applyBorder="1" applyAlignment="1" applyProtection="1">
      <alignment horizontal="center" vertical="center" shrinkToFit="1"/>
      <protection locked="0"/>
    </xf>
    <xf numFmtId="183" fontId="7" fillId="4" borderId="76" xfId="0" applyNumberFormat="1" applyFont="1" applyFill="1" applyBorder="1" applyAlignment="1" applyProtection="1">
      <alignment horizontal="center" vertical="center" shrinkToFit="1"/>
      <protection locked="0"/>
    </xf>
    <xf numFmtId="0" fontId="7" fillId="0" borderId="78" xfId="0" applyFont="1" applyBorder="1">
      <alignment vertical="center"/>
    </xf>
    <xf numFmtId="183" fontId="7" fillId="4" borderId="84" xfId="0" applyNumberFormat="1" applyFont="1" applyFill="1" applyBorder="1" applyAlignment="1" applyProtection="1">
      <alignment horizontal="center" vertical="center" shrinkToFit="1"/>
      <protection locked="0"/>
    </xf>
    <xf numFmtId="183" fontId="7" fillId="4" borderId="85" xfId="0" applyNumberFormat="1" applyFont="1" applyFill="1" applyBorder="1" applyAlignment="1" applyProtection="1">
      <alignment horizontal="center" vertical="center" shrinkToFit="1"/>
      <protection locked="0"/>
    </xf>
    <xf numFmtId="183" fontId="7" fillId="4" borderId="86"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20" fontId="7" fillId="4" borderId="10" xfId="0" applyNumberFormat="1" applyFont="1" applyFill="1" applyBorder="1" applyAlignment="1" applyProtection="1">
      <alignment horizontal="center" vertical="center"/>
      <protection locked="0"/>
    </xf>
    <xf numFmtId="20" fontId="24" fillId="4" borderId="10" xfId="0" applyNumberFormat="1" applyFont="1" applyFill="1" applyBorder="1" applyAlignment="1" applyProtection="1">
      <alignment horizontal="center" vertical="center"/>
      <protection locked="0"/>
    </xf>
    <xf numFmtId="184" fontId="23" fillId="4" borderId="0" xfId="0" applyNumberFormat="1" applyFont="1" applyFill="1" applyAlignment="1" applyProtection="1">
      <alignment horizontal="center" vertical="center"/>
      <protection locked="0"/>
    </xf>
    <xf numFmtId="0" fontId="24" fillId="3" borderId="10" xfId="0" applyFont="1" applyFill="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26"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69" xfId="0" applyFont="1" applyFill="1" applyBorder="1" applyAlignment="1" applyProtection="1">
      <alignment horizontal="left" vertical="center" wrapText="1"/>
      <protection locked="0"/>
    </xf>
    <xf numFmtId="0" fontId="7" fillId="4" borderId="72" xfId="0" applyFont="1" applyFill="1" applyBorder="1" applyAlignment="1" applyProtection="1">
      <alignment horizontal="left" vertical="center" wrapText="1"/>
      <protection locked="0"/>
    </xf>
    <xf numFmtId="0" fontId="7" fillId="4" borderId="77" xfId="0" applyFont="1" applyFill="1" applyBorder="1" applyAlignment="1" applyProtection="1">
      <alignment horizontal="left" vertical="center" wrapText="1"/>
      <protection locked="0"/>
    </xf>
    <xf numFmtId="0" fontId="4" fillId="2" borderId="62" xfId="0" applyFont="1" applyFill="1" applyBorder="1" applyAlignment="1" applyProtection="1">
      <alignment horizontal="center" vertical="center" wrapText="1"/>
      <protection locked="0"/>
    </xf>
    <xf numFmtId="0" fontId="4" fillId="2" borderId="60"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60"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shrinkToFit="1"/>
      <protection locked="0"/>
    </xf>
    <xf numFmtId="0" fontId="7" fillId="4" borderId="23" xfId="0"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protection locked="0"/>
    </xf>
    <xf numFmtId="0" fontId="7" fillId="4" borderId="63" xfId="0" applyFont="1" applyFill="1" applyBorder="1" applyAlignment="1" applyProtection="1">
      <alignment horizontal="center" vertical="center" wrapText="1"/>
      <protection locked="0"/>
    </xf>
    <xf numFmtId="183" fontId="8" fillId="3" borderId="62" xfId="0" applyNumberFormat="1" applyFont="1" applyFill="1" applyBorder="1" applyAlignment="1">
      <alignment horizontal="center" vertical="center" wrapText="1"/>
    </xf>
    <xf numFmtId="183" fontId="8" fillId="3" borderId="63" xfId="0" applyNumberFormat="1" applyFont="1" applyFill="1" applyBorder="1" applyAlignment="1">
      <alignment horizontal="center" vertical="center" wrapText="1"/>
    </xf>
    <xf numFmtId="183" fontId="8" fillId="3" borderId="62" xfId="1" applyNumberFormat="1" applyFont="1" applyFill="1" applyBorder="1" applyAlignment="1" applyProtection="1">
      <alignment horizontal="center" vertical="center" wrapText="1"/>
    </xf>
    <xf numFmtId="183" fontId="8" fillId="3" borderId="63" xfId="1" applyNumberFormat="1" applyFont="1" applyFill="1" applyBorder="1" applyAlignment="1" applyProtection="1">
      <alignment horizontal="center" vertical="center" wrapText="1"/>
    </xf>
    <xf numFmtId="0" fontId="7" fillId="4" borderId="62" xfId="0" applyFont="1" applyFill="1" applyBorder="1" applyAlignment="1" applyProtection="1">
      <alignment horizontal="left" vertical="center" wrapText="1"/>
      <protection locked="0"/>
    </xf>
    <xf numFmtId="0" fontId="7" fillId="4" borderId="31" xfId="0" applyFont="1" applyFill="1" applyBorder="1" applyAlignment="1" applyProtection="1">
      <alignment horizontal="left" vertical="center" wrapText="1"/>
      <protection locked="0"/>
    </xf>
    <xf numFmtId="0" fontId="7" fillId="4" borderId="63" xfId="0" applyFont="1" applyFill="1" applyBorder="1" applyAlignment="1" applyProtection="1">
      <alignment horizontal="left" vertical="center" wrapText="1"/>
      <protection locked="0"/>
    </xf>
    <xf numFmtId="0" fontId="4" fillId="2" borderId="69" xfId="0" applyFont="1" applyFill="1" applyBorder="1" applyAlignment="1" applyProtection="1">
      <alignment horizontal="center" vertical="center" wrapText="1"/>
      <protection locked="0"/>
    </xf>
    <xf numFmtId="0" fontId="4" fillId="2" borderId="70" xfId="0" applyFont="1" applyFill="1" applyBorder="1" applyAlignment="1" applyProtection="1">
      <alignment horizontal="center" vertical="center" wrapText="1"/>
      <protection locked="0"/>
    </xf>
    <xf numFmtId="0" fontId="7" fillId="2" borderId="71" xfId="0" applyFont="1" applyFill="1" applyBorder="1" applyAlignment="1" applyProtection="1">
      <alignment horizontal="center" vertical="center" wrapText="1"/>
      <protection locked="0"/>
    </xf>
    <xf numFmtId="0" fontId="7" fillId="2" borderId="70" xfId="0" applyFont="1" applyFill="1" applyBorder="1" applyAlignment="1" applyProtection="1">
      <alignment horizontal="center" vertical="center" wrapText="1"/>
      <protection locked="0"/>
    </xf>
    <xf numFmtId="0" fontId="7" fillId="2" borderId="71" xfId="0" applyFont="1" applyFill="1" applyBorder="1" applyAlignment="1" applyProtection="1">
      <alignment horizontal="center" vertical="center" shrinkToFit="1"/>
      <protection locked="0"/>
    </xf>
    <xf numFmtId="0" fontId="7" fillId="2" borderId="7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7" fillId="4" borderId="71" xfId="0" applyFont="1" applyFill="1" applyBorder="1" applyAlignment="1" applyProtection="1">
      <alignment horizontal="center" vertical="center" wrapText="1"/>
      <protection locked="0"/>
    </xf>
    <xf numFmtId="0" fontId="7" fillId="4" borderId="72" xfId="0" applyFont="1" applyFill="1" applyBorder="1" applyAlignment="1" applyProtection="1">
      <alignment horizontal="center" vertical="center" wrapText="1"/>
      <protection locked="0"/>
    </xf>
    <xf numFmtId="0" fontId="7" fillId="4" borderId="73" xfId="0" applyFont="1" applyFill="1" applyBorder="1" applyAlignment="1" applyProtection="1">
      <alignment horizontal="center" vertical="center" wrapText="1"/>
      <protection locked="0"/>
    </xf>
    <xf numFmtId="183" fontId="8" fillId="3" borderId="69" xfId="0" applyNumberFormat="1" applyFont="1" applyFill="1" applyBorder="1" applyAlignment="1">
      <alignment horizontal="center" vertical="center" wrapText="1"/>
    </xf>
    <xf numFmtId="183" fontId="8" fillId="3" borderId="73" xfId="0" applyNumberFormat="1" applyFont="1" applyFill="1" applyBorder="1" applyAlignment="1">
      <alignment horizontal="center" vertical="center" wrapText="1"/>
    </xf>
    <xf numFmtId="183" fontId="8" fillId="3" borderId="69" xfId="1" applyNumberFormat="1" applyFont="1" applyFill="1" applyBorder="1" applyAlignment="1" applyProtection="1">
      <alignment horizontal="center" vertical="center" wrapText="1"/>
    </xf>
    <xf numFmtId="183" fontId="8" fillId="3" borderId="73" xfId="1" applyNumberFormat="1" applyFont="1" applyFill="1" applyBorder="1" applyAlignment="1" applyProtection="1">
      <alignment horizontal="center" vertical="center" wrapText="1"/>
    </xf>
    <xf numFmtId="0" fontId="4" fillId="2" borderId="79" xfId="0" applyFont="1" applyFill="1" applyBorder="1" applyAlignment="1" applyProtection="1">
      <alignment horizontal="center" vertical="center" wrapText="1"/>
      <protection locked="0"/>
    </xf>
    <xf numFmtId="0" fontId="4" fillId="2" borderId="80" xfId="0" applyFont="1" applyFill="1" applyBorder="1" applyAlignment="1" applyProtection="1">
      <alignment horizontal="center" vertical="center" wrapText="1"/>
      <protection locked="0"/>
    </xf>
    <xf numFmtId="0" fontId="7" fillId="2" borderId="81" xfId="0" applyFont="1" applyFill="1" applyBorder="1" applyAlignment="1" applyProtection="1">
      <alignment horizontal="center" vertical="center" wrapText="1"/>
      <protection locked="0"/>
    </xf>
    <xf numFmtId="0" fontId="7" fillId="2" borderId="80" xfId="0" applyFont="1" applyFill="1" applyBorder="1" applyAlignment="1" applyProtection="1">
      <alignment horizontal="center" vertical="center" wrapText="1"/>
      <protection locked="0"/>
    </xf>
    <xf numFmtId="0" fontId="7" fillId="2" borderId="81"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center" vertical="center" shrinkToFit="1"/>
      <protection locked="0"/>
    </xf>
    <xf numFmtId="0" fontId="7" fillId="2" borderId="80" xfId="0" applyFont="1" applyFill="1" applyBorder="1" applyAlignment="1" applyProtection="1">
      <alignment horizontal="center" vertical="center" shrinkToFit="1"/>
      <protection locked="0"/>
    </xf>
    <xf numFmtId="0" fontId="7" fillId="4" borderId="81" xfId="0" applyFont="1" applyFill="1" applyBorder="1" applyAlignment="1" applyProtection="1">
      <alignment horizontal="center" vertical="center" wrapText="1"/>
      <protection locked="0"/>
    </xf>
    <xf numFmtId="0" fontId="7" fillId="4" borderId="82" xfId="0" applyFont="1" applyFill="1" applyBorder="1" applyAlignment="1" applyProtection="1">
      <alignment horizontal="center" vertical="center" wrapText="1"/>
      <protection locked="0"/>
    </xf>
    <xf numFmtId="0" fontId="7" fillId="4" borderId="83" xfId="0" applyFont="1" applyFill="1" applyBorder="1" applyAlignment="1" applyProtection="1">
      <alignment horizontal="center" vertical="center" wrapText="1"/>
      <protection locked="0"/>
    </xf>
    <xf numFmtId="183" fontId="8" fillId="3" borderId="79" xfId="0" applyNumberFormat="1" applyFont="1" applyFill="1" applyBorder="1" applyAlignment="1">
      <alignment horizontal="center" vertical="center" wrapText="1"/>
    </xf>
    <xf numFmtId="183" fontId="8" fillId="3" borderId="83" xfId="0" applyNumberFormat="1" applyFont="1" applyFill="1" applyBorder="1" applyAlignment="1">
      <alignment horizontal="center" vertical="center" wrapText="1"/>
    </xf>
    <xf numFmtId="183" fontId="8" fillId="3" borderId="79" xfId="1" applyNumberFormat="1" applyFont="1" applyFill="1" applyBorder="1" applyAlignment="1" applyProtection="1">
      <alignment horizontal="center" vertical="center" wrapText="1"/>
    </xf>
    <xf numFmtId="183" fontId="8" fillId="3" borderId="83" xfId="1" applyNumberFormat="1" applyFont="1" applyFill="1" applyBorder="1" applyAlignment="1" applyProtection="1">
      <alignment horizontal="center" vertical="center" wrapText="1"/>
    </xf>
    <xf numFmtId="0" fontId="7" fillId="4" borderId="79" xfId="0" applyFont="1" applyFill="1" applyBorder="1" applyAlignment="1" applyProtection="1">
      <alignment horizontal="left" vertical="center" wrapText="1"/>
      <protection locked="0"/>
    </xf>
    <xf numFmtId="0" fontId="7" fillId="4" borderId="82" xfId="0" applyFont="1" applyFill="1" applyBorder="1" applyAlignment="1" applyProtection="1">
      <alignment horizontal="left" vertical="center" wrapText="1"/>
      <protection locked="0"/>
    </xf>
    <xf numFmtId="0" fontId="7" fillId="4" borderId="87" xfId="0" applyFont="1" applyFill="1" applyBorder="1" applyAlignment="1" applyProtection="1">
      <alignment horizontal="left"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3" fontId="8" fillId="3" borderId="26" xfId="0" applyNumberFormat="1" applyFont="1" applyFill="1" applyBorder="1" applyAlignment="1">
      <alignment horizontal="center" vertical="center" wrapText="1"/>
    </xf>
    <xf numFmtId="183" fontId="8" fillId="3" borderId="25" xfId="0" applyNumberFormat="1" applyFont="1" applyFill="1" applyBorder="1" applyAlignment="1">
      <alignment horizontal="center" vertical="center" wrapText="1"/>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3" fontId="8" fillId="3" borderId="49" xfId="0" applyNumberFormat="1" applyFont="1" applyFill="1" applyBorder="1" applyAlignment="1">
      <alignment horizontal="center" vertical="center" wrapText="1"/>
    </xf>
    <xf numFmtId="183" fontId="8" fillId="3" borderId="59" xfId="0" applyNumberFormat="1" applyFont="1" applyFill="1" applyBorder="1" applyAlignment="1">
      <alignment horizontal="center" vertical="center" wrapText="1"/>
    </xf>
    <xf numFmtId="183" fontId="8" fillId="3" borderId="49" xfId="1" applyNumberFormat="1" applyFont="1" applyFill="1" applyBorder="1" applyAlignment="1" applyProtection="1">
      <alignment horizontal="center" vertical="center" wrapText="1"/>
    </xf>
    <xf numFmtId="183"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31" xfId="0" applyFont="1" applyBorder="1" applyAlignment="1">
      <alignment horizontal="center"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24" xfId="0" applyFont="1" applyBorder="1" applyAlignment="1">
      <alignment horizontal="center" vertical="center"/>
    </xf>
    <xf numFmtId="0" fontId="23" fillId="3" borderId="10" xfId="0" applyFont="1" applyFill="1" applyBorder="1" applyAlignment="1">
      <alignment horizontal="center" vertical="center"/>
    </xf>
    <xf numFmtId="0" fontId="23" fillId="3" borderId="61" xfId="0" applyFont="1" applyFill="1" applyBorder="1" applyAlignment="1">
      <alignment horizontal="center" vertical="center"/>
    </xf>
    <xf numFmtId="0" fontId="23" fillId="3" borderId="31" xfId="0" applyFont="1" applyFill="1" applyBorder="1" applyAlignment="1">
      <alignment horizontal="center" vertical="center"/>
    </xf>
    <xf numFmtId="0" fontId="23" fillId="3" borderId="0" xfId="0" applyFont="1" applyFill="1" applyAlignment="1">
      <alignment horizontal="center"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0" borderId="10" xfId="1" applyNumberFormat="1" applyFont="1" applyFill="1" applyBorder="1" applyAlignment="1" applyProtection="1">
      <alignment horizontal="right"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176" fontId="16" fillId="0" borderId="10" xfId="0" applyNumberFormat="1" applyFont="1" applyBorder="1" applyAlignment="1">
      <alignment horizontal="center"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0" fontId="16" fillId="0" borderId="7"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0" borderId="44"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8" xfId="0" applyFont="1" applyBorder="1" applyAlignment="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3" fontId="8" fillId="3" borderId="47" xfId="0" applyNumberFormat="1" applyFont="1" applyFill="1" applyBorder="1" applyAlignment="1">
      <alignment horizontal="center" vertical="center" wrapText="1"/>
    </xf>
    <xf numFmtId="183" fontId="8" fillId="3" borderId="50" xfId="0" applyNumberFormat="1" applyFont="1" applyFill="1" applyBorder="1" applyAlignment="1">
      <alignment horizontal="center" vertical="center" wrapText="1"/>
    </xf>
    <xf numFmtId="183" fontId="8" fillId="3" borderId="47" xfId="1" applyNumberFormat="1" applyFont="1" applyFill="1" applyBorder="1" applyAlignment="1" applyProtection="1">
      <alignment horizontal="center" vertical="center" wrapText="1"/>
    </xf>
    <xf numFmtId="183" fontId="8" fillId="3" borderId="50" xfId="1" applyNumberFormat="1" applyFont="1" applyFill="1" applyBorder="1" applyAlignment="1" applyProtection="1">
      <alignment horizontal="center" vertical="center" wrapText="1"/>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16" fillId="0" borderId="31" xfId="0" applyFont="1" applyBorder="1" applyAlignment="1">
      <alignment horizontal="right"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76" fontId="16" fillId="3" borderId="0" xfId="0" applyNumberFormat="1" applyFont="1" applyFill="1" applyAlignment="1">
      <alignment horizontal="center" vertical="center"/>
    </xf>
    <xf numFmtId="182" fontId="16" fillId="0" borderId="10" xfId="0" applyNumberFormat="1" applyFont="1" applyBorder="1" applyAlignment="1">
      <alignment horizontal="center" vertical="center"/>
    </xf>
    <xf numFmtId="0" fontId="16" fillId="3" borderId="0" xfId="0" applyFont="1" applyFill="1" applyAlignment="1">
      <alignment horizontal="center" vertical="center"/>
    </xf>
    <xf numFmtId="0" fontId="16" fillId="3" borderId="0" xfId="0" applyFont="1" applyFill="1" applyAlignment="1">
      <alignment horizontal="right" vertical="center"/>
    </xf>
    <xf numFmtId="176" fontId="16" fillId="3" borderId="0" xfId="0" applyNumberFormat="1" applyFont="1" applyFill="1" applyAlignment="1">
      <alignment horizontal="right" vertical="center"/>
    </xf>
    <xf numFmtId="177" fontId="16" fillId="3" borderId="0" xfId="1" applyNumberFormat="1" applyFont="1" applyFill="1" applyBorder="1" applyAlignment="1" applyProtection="1">
      <alignment horizontal="right" vertical="center"/>
    </xf>
    <xf numFmtId="177" fontId="16" fillId="3" borderId="0" xfId="0" applyNumberFormat="1" applyFont="1" applyFill="1" applyAlignment="1">
      <alignment horizontal="center"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180109</xdr:colOff>
      <xdr:row>1</xdr:row>
      <xdr:rowOff>75045</xdr:rowOff>
    </xdr:from>
    <xdr:to>
      <xdr:col>6</xdr:col>
      <xdr:colOff>249381</xdr:colOff>
      <xdr:row>2</xdr:row>
      <xdr:rowOff>221672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20436" y="324427"/>
          <a:ext cx="1787236" cy="3960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a:solidFill>
                <a:srgbClr val="FF0000"/>
              </a:solidFill>
              <a:latin typeface="ＭＳ ゴシック" panose="020B0609070205080204" pitchFamily="49" charset="-128"/>
              <a:ea typeface="ＭＳ ゴシック" panose="020B0609070205080204" pitchFamily="49" charset="-128"/>
            </a:rPr>
            <a:t>】</a:t>
          </a:r>
          <a:endParaRPr kumimoji="1" lang="ja-JP" altLang="en-US"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tabSelected="1" workbookViewId="0">
      <selection activeCell="C1" sqref="C1"/>
    </sheetView>
  </sheetViews>
  <sheetFormatPr defaultColWidth="9" defaultRowHeight="18.75"/>
  <cols>
    <col min="1" max="2" width="9" style="9"/>
    <col min="3" max="3" width="44.25" style="9" customWidth="1"/>
    <col min="4" max="16384" width="9" style="9"/>
  </cols>
  <sheetData>
    <row r="1" spans="1:10">
      <c r="A1" s="9" t="s">
        <v>79</v>
      </c>
    </row>
    <row r="2" spans="1:10" s="10" customFormat="1" ht="20.25" customHeight="1">
      <c r="A2" s="11" t="s">
        <v>78</v>
      </c>
      <c r="B2" s="11"/>
      <c r="C2" s="12"/>
    </row>
    <row r="3" spans="1:10" s="10" customFormat="1" ht="20.25" customHeight="1">
      <c r="A3" s="12"/>
      <c r="B3" s="12"/>
      <c r="C3" s="12"/>
    </row>
    <row r="4" spans="1:10" s="10" customFormat="1" ht="20.25" customHeight="1">
      <c r="A4" s="24"/>
      <c r="B4" s="12" t="s">
        <v>130</v>
      </c>
      <c r="C4" s="12"/>
      <c r="E4" s="147" t="s">
        <v>132</v>
      </c>
      <c r="F4" s="147"/>
      <c r="G4" s="147"/>
      <c r="H4" s="147"/>
      <c r="I4" s="147"/>
      <c r="J4" s="147"/>
    </row>
    <row r="5" spans="1:10" s="10" customFormat="1" ht="20.25" customHeight="1">
      <c r="A5" s="25"/>
      <c r="B5" s="12" t="s">
        <v>131</v>
      </c>
      <c r="C5" s="12"/>
      <c r="E5" s="147"/>
      <c r="F5" s="147"/>
      <c r="G5" s="147"/>
      <c r="H5" s="147"/>
      <c r="I5" s="147"/>
      <c r="J5" s="147"/>
    </row>
    <row r="6" spans="1:10" s="10" customFormat="1" ht="20.25" hidden="1" customHeight="1">
      <c r="A6" s="23" t="s">
        <v>128</v>
      </c>
      <c r="B6" s="12"/>
      <c r="C6" s="12"/>
    </row>
    <row r="7" spans="1:10" s="10" customFormat="1" ht="20.25" customHeight="1">
      <c r="A7" s="23"/>
      <c r="B7" s="12"/>
      <c r="C7" s="12"/>
    </row>
    <row r="8" spans="1:10" s="10" customFormat="1" ht="20.25" customHeight="1">
      <c r="A8" s="12" t="s">
        <v>84</v>
      </c>
      <c r="B8" s="12"/>
      <c r="C8" s="12"/>
    </row>
    <row r="9" spans="1:10" s="10" customFormat="1" ht="20.25" customHeight="1">
      <c r="A9" s="23"/>
      <c r="B9" s="12"/>
      <c r="C9" s="12"/>
    </row>
    <row r="10" spans="1:10" s="10" customFormat="1" ht="20.25" customHeight="1">
      <c r="A10" s="125" t="s">
        <v>179</v>
      </c>
      <c r="B10" s="12"/>
      <c r="C10" s="12"/>
    </row>
    <row r="11" spans="1:10" s="10" customFormat="1" ht="20.25" customHeight="1">
      <c r="A11" s="12"/>
      <c r="B11" s="12"/>
      <c r="C11" s="12"/>
    </row>
    <row r="12" spans="1:10" s="10" customFormat="1" ht="20.25" customHeight="1">
      <c r="A12" s="12" t="s">
        <v>165</v>
      </c>
      <c r="B12" s="12"/>
      <c r="C12" s="12"/>
    </row>
    <row r="13" spans="1:10" s="10" customFormat="1" ht="20.25" customHeight="1">
      <c r="A13" s="12"/>
      <c r="B13" s="12"/>
      <c r="C13" s="12"/>
    </row>
    <row r="14" spans="1:10" s="10" customFormat="1" ht="20.25" customHeight="1">
      <c r="A14" s="12" t="s">
        <v>81</v>
      </c>
      <c r="B14" s="12"/>
      <c r="C14" s="12"/>
    </row>
    <row r="15" spans="1:10" s="10" customFormat="1" ht="20.25" customHeight="1">
      <c r="A15" s="12"/>
      <c r="B15" s="12"/>
      <c r="C15" s="12"/>
    </row>
    <row r="16" spans="1:10" s="10" customFormat="1" ht="20.25" customHeight="1">
      <c r="A16" s="12" t="s">
        <v>167</v>
      </c>
      <c r="B16" s="12"/>
      <c r="C16" s="12"/>
    </row>
    <row r="17" spans="1:3" s="10" customFormat="1" ht="20.25" customHeight="1">
      <c r="A17" s="12" t="s">
        <v>71</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43</v>
      </c>
    </row>
    <row r="22" spans="1:3" s="10" customFormat="1" ht="20.25" customHeight="1">
      <c r="A22" s="12"/>
      <c r="B22" s="13">
        <v>3</v>
      </c>
      <c r="C22" s="14" t="s">
        <v>117</v>
      </c>
    </row>
    <row r="23" spans="1:3" s="10" customFormat="1" ht="20.25" customHeight="1">
      <c r="A23" s="12"/>
      <c r="B23" s="12"/>
      <c r="C23" s="12"/>
    </row>
    <row r="24" spans="1:3" s="10" customFormat="1" ht="20.25" customHeight="1">
      <c r="A24" s="12"/>
      <c r="B24" s="12" t="s">
        <v>107</v>
      </c>
      <c r="C24" s="12"/>
    </row>
    <row r="25" spans="1:3" s="10" customFormat="1" ht="20.25" customHeight="1">
      <c r="A25" s="12"/>
      <c r="B25" s="12"/>
      <c r="C25" s="12"/>
    </row>
    <row r="26" spans="1:3" s="10" customFormat="1" ht="20.25" customHeight="1">
      <c r="A26" s="12" t="s">
        <v>82</v>
      </c>
      <c r="B26" s="12"/>
      <c r="C26" s="12"/>
    </row>
    <row r="27" spans="1:3" s="10" customFormat="1" ht="20.25" customHeight="1">
      <c r="A27" s="12" t="s">
        <v>72</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73</v>
      </c>
    </row>
    <row r="31" spans="1:3" s="10" customFormat="1" ht="20.25" customHeight="1">
      <c r="A31" s="12"/>
      <c r="B31" s="13" t="s">
        <v>5</v>
      </c>
      <c r="C31" s="14" t="s">
        <v>74</v>
      </c>
    </row>
    <row r="32" spans="1:3" s="10" customFormat="1" ht="20.25" customHeight="1">
      <c r="A32" s="12"/>
      <c r="B32" s="13" t="s">
        <v>6</v>
      </c>
      <c r="C32" s="14" t="s">
        <v>75</v>
      </c>
    </row>
    <row r="33" spans="1:55" s="10" customFormat="1" ht="20.25" customHeight="1">
      <c r="A33" s="12"/>
      <c r="B33" s="13" t="s">
        <v>7</v>
      </c>
      <c r="C33" s="14" t="s">
        <v>103</v>
      </c>
    </row>
    <row r="34" spans="1:55" s="10" customFormat="1" ht="20.25" customHeight="1">
      <c r="A34" s="12"/>
      <c r="B34" s="12"/>
      <c r="C34" s="12"/>
    </row>
    <row r="35" spans="1:55" s="10" customFormat="1" ht="20.25" customHeight="1">
      <c r="A35" s="12"/>
      <c r="B35" s="15" t="s">
        <v>10</v>
      </c>
      <c r="C35" s="12"/>
    </row>
    <row r="36" spans="1:55" s="10" customFormat="1" ht="20.25" customHeight="1">
      <c r="B36" s="12" t="s">
        <v>76</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126</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168</v>
      </c>
      <c r="B40" s="12"/>
      <c r="C40" s="12"/>
    </row>
    <row r="41" spans="1:55" s="10" customFormat="1" ht="20.25" customHeight="1">
      <c r="A41" s="12" t="s">
        <v>77</v>
      </c>
      <c r="B41" s="12"/>
      <c r="C41" s="12"/>
    </row>
    <row r="42" spans="1:55" s="10" customFormat="1" ht="20.25" customHeight="1">
      <c r="A42" s="20" t="s">
        <v>148</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83</v>
      </c>
      <c r="B44" s="12"/>
    </row>
    <row r="45" spans="1:55" s="10" customFormat="1" ht="20.25" customHeight="1"/>
    <row r="46" spans="1:55" s="10" customFormat="1" ht="20.25" customHeight="1">
      <c r="A46" s="12" t="s">
        <v>166</v>
      </c>
      <c r="B46" s="12"/>
      <c r="C46" s="12"/>
    </row>
    <row r="47" spans="1:55" s="10" customFormat="1" ht="20.25" customHeight="1">
      <c r="A47" s="12" t="s">
        <v>149</v>
      </c>
      <c r="B47" s="12"/>
      <c r="C47" s="12"/>
    </row>
    <row r="48" spans="1:55" s="10" customFormat="1" ht="20.25" customHeight="1"/>
    <row r="49" spans="1:55" s="10" customFormat="1" ht="20.25" customHeight="1">
      <c r="A49" s="12" t="s">
        <v>85</v>
      </c>
      <c r="B49" s="12"/>
      <c r="C49" s="12"/>
    </row>
    <row r="50" spans="1:55" s="10" customFormat="1" ht="20.25" customHeight="1">
      <c r="A50" s="12" t="s">
        <v>150</v>
      </c>
      <c r="B50" s="12"/>
      <c r="C50" s="12"/>
    </row>
    <row r="51" spans="1:55" s="10" customFormat="1" ht="20.25" customHeight="1">
      <c r="A51" s="12"/>
      <c r="B51" s="12"/>
      <c r="C51" s="12"/>
    </row>
    <row r="52" spans="1:55" s="10" customFormat="1" ht="20.25" customHeight="1">
      <c r="A52" s="12" t="s">
        <v>86</v>
      </c>
      <c r="B52" s="12"/>
      <c r="C52" s="12"/>
    </row>
    <row r="53" spans="1:55" s="10" customFormat="1" ht="20.25" customHeight="1">
      <c r="A53" s="12"/>
      <c r="B53" s="12"/>
      <c r="C53" s="12"/>
    </row>
    <row r="54" spans="1:55" s="10" customFormat="1" ht="20.25" customHeight="1">
      <c r="A54" s="10" t="s">
        <v>151</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118</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161</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170</v>
      </c>
      <c r="C58" s="22"/>
      <c r="D58" s="15"/>
      <c r="E58" s="15"/>
    </row>
    <row r="59" spans="1:55" s="10" customFormat="1" ht="20.25" customHeight="1">
      <c r="A59" s="26" t="s">
        <v>143</v>
      </c>
      <c r="C59" s="22"/>
      <c r="D59" s="15"/>
      <c r="E59" s="15"/>
    </row>
    <row r="60" spans="1:55" s="10" customFormat="1" ht="20.25" customHeight="1">
      <c r="A60" s="22"/>
      <c r="B60" s="22"/>
      <c r="C60" s="22"/>
      <c r="D60" s="12"/>
      <c r="E60" s="12"/>
    </row>
    <row r="61" spans="1:55" s="10" customFormat="1" ht="20.25" customHeight="1">
      <c r="A61" s="10" t="s">
        <v>153</v>
      </c>
      <c r="C61" s="22"/>
      <c r="D61" s="15"/>
      <c r="E61" s="15"/>
    </row>
    <row r="62" spans="1:55" s="10" customFormat="1" ht="20.25" customHeight="1">
      <c r="A62" s="56" t="s">
        <v>157</v>
      </c>
      <c r="B62" s="22"/>
      <c r="C62" s="22"/>
      <c r="D62" s="12"/>
      <c r="E62" s="12"/>
    </row>
    <row r="63" spans="1:55" s="10" customFormat="1" ht="20.25" customHeight="1">
      <c r="A63" s="55" t="s">
        <v>158</v>
      </c>
      <c r="B63" s="22"/>
      <c r="C63" s="22"/>
      <c r="D63" s="12"/>
      <c r="E63" s="12"/>
    </row>
    <row r="64" spans="1:55" s="10" customFormat="1" ht="20.25" customHeight="1">
      <c r="A64" s="56" t="s">
        <v>159</v>
      </c>
      <c r="B64" s="22"/>
      <c r="C64" s="22"/>
      <c r="D64" s="12"/>
      <c r="E64" s="12"/>
    </row>
    <row r="65" spans="1:5" s="10" customFormat="1" ht="20.25" customHeight="1">
      <c r="A65" s="55" t="s">
        <v>160</v>
      </c>
      <c r="B65" s="22"/>
      <c r="C65" s="22"/>
      <c r="D65" s="12"/>
      <c r="E65" s="12"/>
    </row>
    <row r="66" spans="1:5" s="10" customFormat="1" ht="20.25" customHeight="1">
      <c r="A66" s="56" t="s">
        <v>171</v>
      </c>
      <c r="B66" s="22"/>
      <c r="C66" s="22"/>
      <c r="D66" s="12"/>
      <c r="E66" s="12"/>
    </row>
    <row r="67" spans="1:5" s="10" customFormat="1" ht="20.25" customHeight="1">
      <c r="A67" s="56" t="s">
        <v>172</v>
      </c>
      <c r="B67" s="22"/>
      <c r="C67" s="22"/>
      <c r="D67" s="12"/>
      <c r="E67" s="12"/>
    </row>
    <row r="68" spans="1:5" s="10" customFormat="1" ht="20.25" customHeight="1">
      <c r="A68" s="56" t="s">
        <v>173</v>
      </c>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s="10" customFormat="1" ht="20.25" customHeight="1">
      <c r="A72" s="22"/>
      <c r="B72" s="22"/>
      <c r="C72" s="22"/>
      <c r="D72" s="12"/>
      <c r="E72" s="12"/>
    </row>
    <row r="73" spans="1:5" ht="20.25" customHeight="1"/>
    <row r="74"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53"/>
  <sheetViews>
    <sheetView showGridLines="0" view="pageBreakPreview" zoomScale="55" zoomScaleNormal="55" zoomScaleSheetLayoutView="55" workbookViewId="0">
      <selection activeCell="U2" sqref="U2:V2"/>
    </sheetView>
  </sheetViews>
  <sheetFormatPr defaultColWidth="4.5" defaultRowHeight="20.25" customHeight="1"/>
  <cols>
    <col min="1" max="1" width="1.375" style="30" customWidth="1"/>
    <col min="2" max="2" width="5.625" style="30" customWidth="1"/>
    <col min="3" max="4" width="8" style="30" customWidth="1"/>
    <col min="5" max="6" width="3.625" style="30" customWidth="1"/>
    <col min="7" max="56" width="5.625" style="30" customWidth="1"/>
    <col min="57" max="16384" width="4.5" style="30"/>
  </cols>
  <sheetData>
    <row r="1" spans="1:57" s="29" customFormat="1" ht="20.25" customHeight="1">
      <c r="A1" s="8"/>
      <c r="B1" s="8"/>
      <c r="C1" s="31" t="s">
        <v>180</v>
      </c>
      <c r="D1" s="31"/>
      <c r="E1" s="8"/>
      <c r="F1" s="8"/>
      <c r="G1" s="32" t="s">
        <v>16</v>
      </c>
      <c r="H1" s="8"/>
      <c r="I1" s="8"/>
      <c r="J1" s="31"/>
      <c r="K1" s="31"/>
      <c r="L1" s="31"/>
      <c r="M1" s="31"/>
      <c r="N1" s="8"/>
      <c r="O1" s="8"/>
      <c r="P1" s="8"/>
      <c r="Q1" s="8"/>
      <c r="R1" s="8"/>
      <c r="S1" s="8"/>
      <c r="T1" s="8"/>
      <c r="U1" s="8"/>
      <c r="V1" s="8"/>
      <c r="W1" s="8"/>
      <c r="X1" s="8"/>
      <c r="Y1" s="8"/>
      <c r="Z1" s="8"/>
      <c r="AA1" s="8"/>
      <c r="AB1" s="8"/>
      <c r="AC1" s="8"/>
      <c r="AD1" s="8"/>
      <c r="AE1" s="8"/>
      <c r="AF1" s="8"/>
      <c r="AG1" s="8"/>
      <c r="AH1" s="8"/>
      <c r="AI1" s="8"/>
      <c r="AJ1" s="8"/>
      <c r="AK1" s="4" t="s">
        <v>19</v>
      </c>
      <c r="AL1" s="4" t="s">
        <v>17</v>
      </c>
      <c r="AM1" s="158" t="s">
        <v>174</v>
      </c>
      <c r="AN1" s="158"/>
      <c r="AO1" s="158"/>
      <c r="AP1" s="158"/>
      <c r="AQ1" s="158"/>
      <c r="AR1" s="158"/>
      <c r="AS1" s="158"/>
      <c r="AT1" s="158"/>
      <c r="AU1" s="158"/>
      <c r="AV1" s="158"/>
      <c r="AW1" s="158"/>
      <c r="AX1" s="158"/>
      <c r="AY1" s="158"/>
      <c r="AZ1" s="158"/>
      <c r="BA1" s="158"/>
      <c r="BB1" s="33" t="s">
        <v>0</v>
      </c>
      <c r="BC1" s="8"/>
      <c r="BD1" s="8"/>
    </row>
    <row r="2" spans="1:57" s="27" customFormat="1" ht="20.25" customHeight="1">
      <c r="A2" s="3"/>
      <c r="B2" s="3"/>
      <c r="C2" s="3"/>
      <c r="D2" s="32"/>
      <c r="E2" s="3"/>
      <c r="F2" s="3"/>
      <c r="G2" s="3"/>
      <c r="H2" s="32"/>
      <c r="I2" s="4"/>
      <c r="J2" s="4"/>
      <c r="K2" s="4"/>
      <c r="L2" s="4"/>
      <c r="M2" s="4"/>
      <c r="N2" s="3"/>
      <c r="O2" s="3"/>
      <c r="P2" s="3"/>
      <c r="Q2" s="3"/>
      <c r="R2" s="3"/>
      <c r="S2" s="3"/>
      <c r="T2" s="4" t="s">
        <v>20</v>
      </c>
      <c r="U2" s="159">
        <v>3</v>
      </c>
      <c r="V2" s="159"/>
      <c r="W2" s="4" t="s">
        <v>17</v>
      </c>
      <c r="X2" s="160">
        <f>IF(U2=0,"",YEAR(DATE(2018+U2,1,1)))</f>
        <v>2021</v>
      </c>
      <c r="Y2" s="160"/>
      <c r="Z2" s="3" t="s">
        <v>21</v>
      </c>
      <c r="AA2" s="3" t="s">
        <v>22</v>
      </c>
      <c r="AB2" s="159">
        <v>4</v>
      </c>
      <c r="AC2" s="159"/>
      <c r="AD2" s="3" t="s">
        <v>23</v>
      </c>
      <c r="AE2" s="3"/>
      <c r="AF2" s="3"/>
      <c r="AG2" s="3"/>
      <c r="AH2" s="3"/>
      <c r="AI2" s="3"/>
      <c r="AJ2" s="33"/>
      <c r="AK2" s="4" t="s">
        <v>18</v>
      </c>
      <c r="AL2" s="4" t="s">
        <v>17</v>
      </c>
      <c r="AM2" s="159" t="s">
        <v>176</v>
      </c>
      <c r="AN2" s="159"/>
      <c r="AO2" s="159"/>
      <c r="AP2" s="159"/>
      <c r="AQ2" s="159"/>
      <c r="AR2" s="159"/>
      <c r="AS2" s="159"/>
      <c r="AT2" s="159"/>
      <c r="AU2" s="159"/>
      <c r="AV2" s="159"/>
      <c r="AW2" s="159"/>
      <c r="AX2" s="159"/>
      <c r="AY2" s="159"/>
      <c r="AZ2" s="159"/>
      <c r="BA2" s="159"/>
      <c r="BB2" s="33" t="s">
        <v>0</v>
      </c>
      <c r="BC2" s="4"/>
      <c r="BD2" s="4"/>
      <c r="BE2" s="28"/>
    </row>
    <row r="3" spans="1:57" s="27" customFormat="1" ht="20.25" customHeight="1">
      <c r="A3" s="3"/>
      <c r="B3" s="3"/>
      <c r="C3" s="3"/>
      <c r="D3" s="32"/>
      <c r="E3" s="3"/>
      <c r="F3" s="3"/>
      <c r="G3" s="3"/>
      <c r="H3" s="32"/>
      <c r="I3" s="4"/>
      <c r="J3" s="4"/>
      <c r="K3" s="4"/>
      <c r="L3" s="4"/>
      <c r="M3" s="4"/>
      <c r="N3" s="3"/>
      <c r="O3" s="3"/>
      <c r="P3" s="3"/>
      <c r="Q3" s="3"/>
      <c r="R3" s="3"/>
      <c r="S3" s="3"/>
      <c r="T3" s="3"/>
      <c r="U3" s="3"/>
      <c r="V3" s="3"/>
      <c r="W3" s="3"/>
      <c r="X3" s="3"/>
      <c r="Y3" s="3"/>
      <c r="Z3" s="3"/>
      <c r="AA3" s="3"/>
      <c r="AB3" s="3"/>
      <c r="AC3" s="3"/>
      <c r="AD3" s="3"/>
      <c r="AE3" s="3"/>
      <c r="AF3" s="3"/>
      <c r="AG3" s="3"/>
      <c r="AH3" s="3"/>
      <c r="AI3" s="3"/>
      <c r="AJ3" s="33"/>
      <c r="AK3" s="4"/>
      <c r="AL3" s="4"/>
      <c r="AM3" s="39"/>
      <c r="AN3" s="39"/>
      <c r="AO3" s="39"/>
      <c r="AP3" s="39"/>
      <c r="AQ3" s="39"/>
      <c r="AR3" s="39"/>
      <c r="AS3" s="39"/>
      <c r="AT3" s="39"/>
      <c r="AU3" s="39"/>
      <c r="AV3" s="39"/>
      <c r="AW3" s="39"/>
      <c r="AX3" s="39"/>
      <c r="AY3" s="40" t="s">
        <v>108</v>
      </c>
      <c r="AZ3" s="161" t="s">
        <v>177</v>
      </c>
      <c r="BA3" s="161"/>
      <c r="BB3" s="161"/>
      <c r="BC3" s="161"/>
      <c r="BD3" s="4"/>
      <c r="BE3" s="28"/>
    </row>
    <row r="4" spans="1:57" s="27" customFormat="1" ht="20.25" customHeight="1">
      <c r="A4" s="3"/>
      <c r="B4" s="41"/>
      <c r="C4" s="162" t="s">
        <v>190</v>
      </c>
      <c r="D4" s="162"/>
      <c r="E4" s="162"/>
      <c r="F4" s="162"/>
      <c r="G4" s="162"/>
      <c r="H4" s="162"/>
      <c r="I4" s="162"/>
      <c r="J4" s="162"/>
      <c r="K4" s="162"/>
      <c r="L4" s="162"/>
      <c r="M4" s="162"/>
      <c r="N4" s="162"/>
      <c r="O4" s="162"/>
      <c r="P4" s="162"/>
      <c r="Q4" s="162"/>
      <c r="R4" s="162"/>
      <c r="S4" s="162"/>
      <c r="T4" s="162"/>
      <c r="U4" s="162"/>
      <c r="V4" s="162"/>
      <c r="W4" s="3"/>
      <c r="X4" s="3"/>
      <c r="Y4" s="3"/>
      <c r="Z4" s="3"/>
      <c r="AA4" s="3"/>
      <c r="AB4" s="3"/>
      <c r="AC4" s="3"/>
      <c r="AD4" s="3"/>
      <c r="AE4" s="3"/>
      <c r="AF4" s="3"/>
      <c r="AG4" s="3"/>
      <c r="AH4" s="3"/>
      <c r="AI4" s="3"/>
      <c r="AJ4" s="33"/>
      <c r="AK4" s="4"/>
      <c r="AL4" s="4"/>
      <c r="AM4" s="39"/>
      <c r="AN4" s="39"/>
      <c r="AO4" s="39"/>
      <c r="AP4" s="39"/>
      <c r="AQ4" s="39"/>
      <c r="AR4" s="39"/>
      <c r="AS4" s="39"/>
      <c r="AT4" s="39"/>
      <c r="AU4" s="39"/>
      <c r="AV4" s="39"/>
      <c r="AW4" s="39"/>
      <c r="AX4" s="39"/>
      <c r="AY4" s="40" t="s">
        <v>147</v>
      </c>
      <c r="AZ4" s="161" t="s">
        <v>178</v>
      </c>
      <c r="BA4" s="161"/>
      <c r="BB4" s="161"/>
      <c r="BC4" s="161"/>
      <c r="BD4" s="4"/>
      <c r="BE4" s="28"/>
    </row>
    <row r="5" spans="1:57" s="27" customFormat="1" ht="20.25" customHeight="1">
      <c r="A5" s="3"/>
      <c r="B5" s="42"/>
      <c r="C5" s="162"/>
      <c r="D5" s="162"/>
      <c r="E5" s="162"/>
      <c r="F5" s="162"/>
      <c r="G5" s="162"/>
      <c r="H5" s="162"/>
      <c r="I5" s="162"/>
      <c r="J5" s="162"/>
      <c r="K5" s="162"/>
      <c r="L5" s="162"/>
      <c r="M5" s="162"/>
      <c r="N5" s="162"/>
      <c r="O5" s="162"/>
      <c r="P5" s="162"/>
      <c r="Q5" s="162"/>
      <c r="R5" s="162"/>
      <c r="S5" s="162"/>
      <c r="T5" s="162"/>
      <c r="U5" s="162"/>
      <c r="V5" s="162"/>
      <c r="W5" s="3"/>
      <c r="X5" s="3"/>
      <c r="Y5" s="8"/>
      <c r="Z5" s="8"/>
      <c r="AA5" s="8"/>
      <c r="AB5" s="8"/>
      <c r="AC5" s="8"/>
      <c r="AD5" s="8"/>
      <c r="AE5" s="8"/>
      <c r="AF5" s="8"/>
      <c r="AG5" s="8"/>
      <c r="AH5" s="3"/>
      <c r="AI5" s="3"/>
      <c r="AJ5" s="8" t="s">
        <v>80</v>
      </c>
      <c r="AK5" s="8"/>
      <c r="AL5" s="8"/>
      <c r="AM5" s="8"/>
      <c r="AN5" s="8"/>
      <c r="AO5" s="8"/>
      <c r="AP5" s="8"/>
      <c r="AQ5" s="8"/>
      <c r="AR5" s="41"/>
      <c r="AS5" s="41"/>
      <c r="AT5" s="43"/>
      <c r="AU5" s="8"/>
      <c r="AV5" s="152">
        <v>40</v>
      </c>
      <c r="AW5" s="153"/>
      <c r="AX5" s="43" t="s">
        <v>24</v>
      </c>
      <c r="AY5" s="8"/>
      <c r="AZ5" s="154">
        <v>160</v>
      </c>
      <c r="BA5" s="155"/>
      <c r="BB5" s="43" t="s">
        <v>129</v>
      </c>
      <c r="BC5" s="8"/>
      <c r="BD5" s="3"/>
      <c r="BE5" s="28"/>
    </row>
    <row r="6" spans="1:57" s="27" customFormat="1" ht="20.25" customHeight="1">
      <c r="A6" s="3"/>
      <c r="B6" s="42"/>
      <c r="C6" s="162"/>
      <c r="D6" s="162"/>
      <c r="E6" s="162"/>
      <c r="F6" s="162"/>
      <c r="G6" s="162"/>
      <c r="H6" s="162"/>
      <c r="I6" s="162"/>
      <c r="J6" s="162"/>
      <c r="K6" s="162"/>
      <c r="L6" s="162"/>
      <c r="M6" s="162"/>
      <c r="N6" s="162"/>
      <c r="O6" s="162"/>
      <c r="P6" s="162"/>
      <c r="Q6" s="162"/>
      <c r="R6" s="162"/>
      <c r="S6" s="162"/>
      <c r="T6" s="162"/>
      <c r="U6" s="162"/>
      <c r="V6" s="162"/>
      <c r="W6" s="3"/>
      <c r="X6" s="3"/>
      <c r="Y6" s="8"/>
      <c r="Z6" s="8"/>
      <c r="AA6" s="8"/>
      <c r="AB6" s="8"/>
      <c r="AC6" s="8"/>
      <c r="AD6" s="8"/>
      <c r="AE6" s="8"/>
      <c r="AF6" s="8"/>
      <c r="AG6" s="8"/>
      <c r="AH6" s="3"/>
      <c r="AI6" s="3"/>
      <c r="AJ6" s="3"/>
      <c r="AK6" s="3"/>
      <c r="AL6" s="8"/>
      <c r="AM6" s="8"/>
      <c r="AN6" s="45"/>
      <c r="AO6" s="46"/>
      <c r="AP6" s="46"/>
      <c r="AQ6" s="44"/>
      <c r="AR6" s="44"/>
      <c r="AS6" s="44"/>
      <c r="AT6" s="44"/>
      <c r="AU6" s="44"/>
      <c r="AV6" s="44"/>
      <c r="AW6" s="8" t="s">
        <v>25</v>
      </c>
      <c r="AX6" s="8"/>
      <c r="AY6" s="8"/>
      <c r="AZ6" s="156">
        <f>DAY(EOMONTH(DATE(X2,AB2,1),0))</f>
        <v>30</v>
      </c>
      <c r="BA6" s="157"/>
      <c r="BB6" s="43" t="s">
        <v>26</v>
      </c>
      <c r="BC6" s="3"/>
      <c r="BD6" s="3"/>
      <c r="BE6" s="28"/>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1"/>
    </row>
    <row r="8" spans="1:57" ht="20.25" customHeight="1" thickBot="1">
      <c r="A8" s="1"/>
      <c r="B8" s="174" t="s">
        <v>27</v>
      </c>
      <c r="C8" s="176" t="s">
        <v>87</v>
      </c>
      <c r="D8" s="177"/>
      <c r="E8" s="180" t="s">
        <v>88</v>
      </c>
      <c r="F8" s="177"/>
      <c r="G8" s="180" t="s">
        <v>89</v>
      </c>
      <c r="H8" s="176"/>
      <c r="I8" s="176"/>
      <c r="J8" s="176"/>
      <c r="K8" s="177"/>
      <c r="L8" s="180" t="s">
        <v>90</v>
      </c>
      <c r="M8" s="176"/>
      <c r="N8" s="176"/>
      <c r="O8" s="182"/>
      <c r="P8" s="184" t="s">
        <v>163</v>
      </c>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63" t="str">
        <f>IF(AZ3="４週","(9)1～4週目の勤務時間数合計","(9)1か月の勤務時間数合計")</f>
        <v>(9)1～4週目の勤務時間数合計</v>
      </c>
      <c r="AV8" s="164"/>
      <c r="AW8" s="163" t="s">
        <v>91</v>
      </c>
      <c r="AX8" s="164"/>
      <c r="AY8" s="169" t="s">
        <v>162</v>
      </c>
      <c r="AZ8" s="169"/>
      <c r="BA8" s="169"/>
      <c r="BB8" s="169"/>
      <c r="BC8" s="169"/>
      <c r="BD8" s="169"/>
    </row>
    <row r="9" spans="1:57" ht="20.25" customHeight="1" thickBot="1">
      <c r="A9" s="1"/>
      <c r="B9" s="175"/>
      <c r="C9" s="178"/>
      <c r="D9" s="179"/>
      <c r="E9" s="181"/>
      <c r="F9" s="179"/>
      <c r="G9" s="181"/>
      <c r="H9" s="178"/>
      <c r="I9" s="178"/>
      <c r="J9" s="178"/>
      <c r="K9" s="179"/>
      <c r="L9" s="181"/>
      <c r="M9" s="178"/>
      <c r="N9" s="178"/>
      <c r="O9" s="183"/>
      <c r="P9" s="171" t="s">
        <v>11</v>
      </c>
      <c r="Q9" s="172"/>
      <c r="R9" s="172"/>
      <c r="S9" s="172"/>
      <c r="T9" s="172"/>
      <c r="U9" s="172"/>
      <c r="V9" s="173"/>
      <c r="W9" s="171" t="s">
        <v>12</v>
      </c>
      <c r="X9" s="172"/>
      <c r="Y9" s="172"/>
      <c r="Z9" s="172"/>
      <c r="AA9" s="172"/>
      <c r="AB9" s="172"/>
      <c r="AC9" s="173"/>
      <c r="AD9" s="171" t="s">
        <v>13</v>
      </c>
      <c r="AE9" s="172"/>
      <c r="AF9" s="172"/>
      <c r="AG9" s="172"/>
      <c r="AH9" s="172"/>
      <c r="AI9" s="172"/>
      <c r="AJ9" s="173"/>
      <c r="AK9" s="171" t="s">
        <v>14</v>
      </c>
      <c r="AL9" s="172"/>
      <c r="AM9" s="172"/>
      <c r="AN9" s="172"/>
      <c r="AO9" s="172"/>
      <c r="AP9" s="172"/>
      <c r="AQ9" s="173"/>
      <c r="AR9" s="171" t="s">
        <v>15</v>
      </c>
      <c r="AS9" s="172"/>
      <c r="AT9" s="173"/>
      <c r="AU9" s="165"/>
      <c r="AV9" s="166"/>
      <c r="AW9" s="165"/>
      <c r="AX9" s="166"/>
      <c r="AY9" s="169"/>
      <c r="AZ9" s="169"/>
      <c r="BA9" s="169"/>
      <c r="BB9" s="169"/>
      <c r="BC9" s="169"/>
      <c r="BD9" s="169"/>
    </row>
    <row r="10" spans="1:57" ht="20.25" customHeight="1" thickBot="1">
      <c r="A10" s="1"/>
      <c r="B10" s="175"/>
      <c r="C10" s="178"/>
      <c r="D10" s="179"/>
      <c r="E10" s="181"/>
      <c r="F10" s="179"/>
      <c r="G10" s="181"/>
      <c r="H10" s="178"/>
      <c r="I10" s="178"/>
      <c r="J10" s="178"/>
      <c r="K10" s="179"/>
      <c r="L10" s="181"/>
      <c r="M10" s="178"/>
      <c r="N10" s="178"/>
      <c r="O10" s="183"/>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2" t="str">
        <f>IF(AZ3="暦月",IF(DAY(DATE($X$2,$AB$2,31))=31,31,""),"")</f>
        <v/>
      </c>
      <c r="AU10" s="165"/>
      <c r="AV10" s="166"/>
      <c r="AW10" s="165"/>
      <c r="AX10" s="166"/>
      <c r="AY10" s="169"/>
      <c r="AZ10" s="169"/>
      <c r="BA10" s="169"/>
      <c r="BB10" s="169"/>
      <c r="BC10" s="169"/>
      <c r="BD10" s="169"/>
    </row>
    <row r="11" spans="1:57" ht="20.25" hidden="1" customHeight="1" thickBot="1">
      <c r="A11" s="1"/>
      <c r="B11" s="175"/>
      <c r="C11" s="178"/>
      <c r="D11" s="179"/>
      <c r="E11" s="181"/>
      <c r="F11" s="179"/>
      <c r="G11" s="181"/>
      <c r="H11" s="178"/>
      <c r="I11" s="178"/>
      <c r="J11" s="178"/>
      <c r="K11" s="179"/>
      <c r="L11" s="181"/>
      <c r="M11" s="178"/>
      <c r="N11" s="178"/>
      <c r="O11" s="183"/>
      <c r="P11" s="60">
        <f>WEEKDAY(DATE($X$2,$AB$2,1))</f>
        <v>5</v>
      </c>
      <c r="Q11" s="61">
        <f>WEEKDAY(DATE($X$2,$AB$2,2))</f>
        <v>6</v>
      </c>
      <c r="R11" s="61">
        <f>WEEKDAY(DATE($X$2,$AB$2,3))</f>
        <v>7</v>
      </c>
      <c r="S11" s="61">
        <f>WEEKDAY(DATE($X$2,$AB$2,4))</f>
        <v>1</v>
      </c>
      <c r="T11" s="61">
        <f>WEEKDAY(DATE($X$2,$AB$2,5))</f>
        <v>2</v>
      </c>
      <c r="U11" s="61">
        <f>WEEKDAY(DATE($X$2,$AB$2,6))</f>
        <v>3</v>
      </c>
      <c r="V11" s="62">
        <f>WEEKDAY(DATE($X$2,$AB$2,7))</f>
        <v>4</v>
      </c>
      <c r="W11" s="60">
        <f>WEEKDAY(DATE($X$2,$AB$2,8))</f>
        <v>5</v>
      </c>
      <c r="X11" s="61">
        <f>WEEKDAY(DATE($X$2,$AB$2,9))</f>
        <v>6</v>
      </c>
      <c r="Y11" s="61">
        <f>WEEKDAY(DATE($X$2,$AB$2,10))</f>
        <v>7</v>
      </c>
      <c r="Z11" s="61">
        <f>WEEKDAY(DATE($X$2,$AB$2,11))</f>
        <v>1</v>
      </c>
      <c r="AA11" s="61">
        <f>WEEKDAY(DATE($X$2,$AB$2,12))</f>
        <v>2</v>
      </c>
      <c r="AB11" s="61">
        <f>WEEKDAY(DATE($X$2,$AB$2,13))</f>
        <v>3</v>
      </c>
      <c r="AC11" s="62">
        <f>WEEKDAY(DATE($X$2,$AB$2,14))</f>
        <v>4</v>
      </c>
      <c r="AD11" s="60">
        <f>WEEKDAY(DATE($X$2,$AB$2,15))</f>
        <v>5</v>
      </c>
      <c r="AE11" s="61">
        <f>WEEKDAY(DATE($X$2,$AB$2,16))</f>
        <v>6</v>
      </c>
      <c r="AF11" s="61">
        <f>WEEKDAY(DATE($X$2,$AB$2,17))</f>
        <v>7</v>
      </c>
      <c r="AG11" s="61">
        <f>WEEKDAY(DATE($X$2,$AB$2,18))</f>
        <v>1</v>
      </c>
      <c r="AH11" s="61">
        <f>WEEKDAY(DATE($X$2,$AB$2,19))</f>
        <v>2</v>
      </c>
      <c r="AI11" s="61">
        <f>WEEKDAY(DATE($X$2,$AB$2,20))</f>
        <v>3</v>
      </c>
      <c r="AJ11" s="62">
        <f>WEEKDAY(DATE($X$2,$AB$2,21))</f>
        <v>4</v>
      </c>
      <c r="AK11" s="60">
        <f>WEEKDAY(DATE($X$2,$AB$2,22))</f>
        <v>5</v>
      </c>
      <c r="AL11" s="61">
        <f>WEEKDAY(DATE($X$2,$AB$2,23))</f>
        <v>6</v>
      </c>
      <c r="AM11" s="61">
        <f>WEEKDAY(DATE($X$2,$AB$2,24))</f>
        <v>7</v>
      </c>
      <c r="AN11" s="61">
        <f>WEEKDAY(DATE($X$2,$AB$2,25))</f>
        <v>1</v>
      </c>
      <c r="AO11" s="61">
        <f>WEEKDAY(DATE($X$2,$AB$2,26))</f>
        <v>2</v>
      </c>
      <c r="AP11" s="61">
        <f>WEEKDAY(DATE($X$2,$AB$2,27))</f>
        <v>3</v>
      </c>
      <c r="AQ11" s="62">
        <f>WEEKDAY(DATE($X$2,$AB$2,28))</f>
        <v>4</v>
      </c>
      <c r="AR11" s="60">
        <f>IF(AR10=29,WEEKDAY(DATE($X$2,$AB$2,29)),0)</f>
        <v>0</v>
      </c>
      <c r="AS11" s="61">
        <f>IF(AS10=30,WEEKDAY(DATE($X$2,$AB$2,30)),0)</f>
        <v>0</v>
      </c>
      <c r="AT11" s="62">
        <f>IF(AT10=31,WEEKDAY(DATE($X$2,$AB$2,31)),0)</f>
        <v>0</v>
      </c>
      <c r="AU11" s="167"/>
      <c r="AV11" s="168"/>
      <c r="AW11" s="167"/>
      <c r="AX11" s="168"/>
      <c r="AY11" s="170"/>
      <c r="AZ11" s="170"/>
      <c r="BA11" s="170"/>
      <c r="BB11" s="170"/>
      <c r="BC11" s="170"/>
      <c r="BD11" s="170"/>
    </row>
    <row r="12" spans="1:57" ht="20.25" customHeight="1" thickBot="1">
      <c r="A12" s="1"/>
      <c r="B12" s="175"/>
      <c r="C12" s="178"/>
      <c r="D12" s="179"/>
      <c r="E12" s="181"/>
      <c r="F12" s="179"/>
      <c r="G12" s="181"/>
      <c r="H12" s="178"/>
      <c r="I12" s="178"/>
      <c r="J12" s="178"/>
      <c r="K12" s="179"/>
      <c r="L12" s="181"/>
      <c r="M12" s="178"/>
      <c r="N12" s="178"/>
      <c r="O12" s="183"/>
      <c r="P12" s="136" t="str">
        <f>IF(P11=1,"日",IF(P11=2,"月",IF(P11=3,"火",IF(P11=4,"水",IF(P11=5,"木",IF(P11=6,"金","土"))))))</f>
        <v>木</v>
      </c>
      <c r="Q12" s="137" t="str">
        <f t="shared" ref="Q12:AQ12" si="0">IF(Q11=1,"日",IF(Q11=2,"月",IF(Q11=3,"火",IF(Q11=4,"水",IF(Q11=5,"木",IF(Q11=6,"金","土"))))))</f>
        <v>金</v>
      </c>
      <c r="R12" s="137" t="str">
        <f t="shared" si="0"/>
        <v>土</v>
      </c>
      <c r="S12" s="137" t="str">
        <f t="shared" si="0"/>
        <v>日</v>
      </c>
      <c r="T12" s="137" t="str">
        <f t="shared" si="0"/>
        <v>月</v>
      </c>
      <c r="U12" s="137" t="str">
        <f t="shared" si="0"/>
        <v>火</v>
      </c>
      <c r="V12" s="138" t="str">
        <f t="shared" si="0"/>
        <v>水</v>
      </c>
      <c r="W12" s="136" t="str">
        <f t="shared" si="0"/>
        <v>木</v>
      </c>
      <c r="X12" s="137" t="str">
        <f t="shared" si="0"/>
        <v>金</v>
      </c>
      <c r="Y12" s="137" t="str">
        <f t="shared" si="0"/>
        <v>土</v>
      </c>
      <c r="Z12" s="137" t="str">
        <f t="shared" si="0"/>
        <v>日</v>
      </c>
      <c r="AA12" s="137" t="str">
        <f t="shared" si="0"/>
        <v>月</v>
      </c>
      <c r="AB12" s="137" t="str">
        <f t="shared" si="0"/>
        <v>火</v>
      </c>
      <c r="AC12" s="138" t="str">
        <f t="shared" si="0"/>
        <v>水</v>
      </c>
      <c r="AD12" s="136" t="str">
        <f t="shared" si="0"/>
        <v>木</v>
      </c>
      <c r="AE12" s="137" t="str">
        <f t="shared" si="0"/>
        <v>金</v>
      </c>
      <c r="AF12" s="137" t="str">
        <f t="shared" si="0"/>
        <v>土</v>
      </c>
      <c r="AG12" s="137" t="str">
        <f t="shared" si="0"/>
        <v>日</v>
      </c>
      <c r="AH12" s="137" t="str">
        <f t="shared" si="0"/>
        <v>月</v>
      </c>
      <c r="AI12" s="137" t="str">
        <f t="shared" si="0"/>
        <v>火</v>
      </c>
      <c r="AJ12" s="138" t="str">
        <f t="shared" si="0"/>
        <v>水</v>
      </c>
      <c r="AK12" s="136" t="str">
        <f t="shared" si="0"/>
        <v>木</v>
      </c>
      <c r="AL12" s="137" t="str">
        <f t="shared" si="0"/>
        <v>金</v>
      </c>
      <c r="AM12" s="137" t="str">
        <f t="shared" si="0"/>
        <v>土</v>
      </c>
      <c r="AN12" s="137" t="str">
        <f t="shared" si="0"/>
        <v>日</v>
      </c>
      <c r="AO12" s="137" t="str">
        <f t="shared" si="0"/>
        <v>月</v>
      </c>
      <c r="AP12" s="137" t="str">
        <f t="shared" si="0"/>
        <v>火</v>
      </c>
      <c r="AQ12" s="138" t="str">
        <f t="shared" si="0"/>
        <v>水</v>
      </c>
      <c r="AR12" s="137" t="str">
        <f>IF(AR11=1,"日",IF(AR11=2,"月",IF(AR11=3,"火",IF(AR11=4,"水",IF(AR11=5,"木",IF(AR11=6,"金",IF(AR11=0,"","土")))))))</f>
        <v/>
      </c>
      <c r="AS12" s="137" t="str">
        <f>IF(AS11=1,"日",IF(AS11=2,"月",IF(AS11=3,"火",IF(AS11=4,"水",IF(AS11=5,"木",IF(AS11=6,"金",IF(AS11=0,"","土")))))))</f>
        <v/>
      </c>
      <c r="AT12" s="137" t="str">
        <f>IF(AT11=1,"日",IF(AT11=2,"月",IF(AT11=3,"火",IF(AT11=4,"水",IF(AT11=5,"木",IF(AT11=6,"金",IF(AT11=0,"","土")))))))</f>
        <v/>
      </c>
      <c r="AU12" s="167"/>
      <c r="AV12" s="168"/>
      <c r="AW12" s="167"/>
      <c r="AX12" s="168"/>
      <c r="AY12" s="170"/>
      <c r="AZ12" s="170"/>
      <c r="BA12" s="170"/>
      <c r="BB12" s="170"/>
      <c r="BC12" s="170"/>
      <c r="BD12" s="170"/>
    </row>
    <row r="13" spans="1:57" ht="39.950000000000003" customHeight="1" thickTop="1">
      <c r="A13" s="1"/>
      <c r="B13" s="139">
        <v>1</v>
      </c>
      <c r="C13" s="206" t="s">
        <v>2</v>
      </c>
      <c r="D13" s="207"/>
      <c r="E13" s="208" t="s">
        <v>191</v>
      </c>
      <c r="F13" s="209"/>
      <c r="G13" s="210" t="s">
        <v>100</v>
      </c>
      <c r="H13" s="211"/>
      <c r="I13" s="211"/>
      <c r="J13" s="211"/>
      <c r="K13" s="212"/>
      <c r="L13" s="213" t="s">
        <v>101</v>
      </c>
      <c r="M13" s="214"/>
      <c r="N13" s="214"/>
      <c r="O13" s="215"/>
      <c r="P13" s="140">
        <v>8</v>
      </c>
      <c r="Q13" s="141">
        <v>8</v>
      </c>
      <c r="R13" s="141">
        <v>8</v>
      </c>
      <c r="S13" s="141"/>
      <c r="T13" s="141"/>
      <c r="U13" s="141">
        <v>8</v>
      </c>
      <c r="V13" s="142">
        <v>8</v>
      </c>
      <c r="W13" s="140">
        <v>8</v>
      </c>
      <c r="X13" s="141">
        <v>8</v>
      </c>
      <c r="Y13" s="141">
        <v>8</v>
      </c>
      <c r="Z13" s="141"/>
      <c r="AA13" s="141"/>
      <c r="AB13" s="141">
        <v>8</v>
      </c>
      <c r="AC13" s="142">
        <v>8</v>
      </c>
      <c r="AD13" s="140">
        <v>8</v>
      </c>
      <c r="AE13" s="141">
        <v>8</v>
      </c>
      <c r="AF13" s="141">
        <v>8</v>
      </c>
      <c r="AG13" s="141"/>
      <c r="AH13" s="141"/>
      <c r="AI13" s="141">
        <v>8</v>
      </c>
      <c r="AJ13" s="142">
        <v>8</v>
      </c>
      <c r="AK13" s="140">
        <v>8</v>
      </c>
      <c r="AL13" s="141">
        <v>8</v>
      </c>
      <c r="AM13" s="141">
        <v>8</v>
      </c>
      <c r="AN13" s="141"/>
      <c r="AO13" s="141"/>
      <c r="AP13" s="141">
        <v>8</v>
      </c>
      <c r="AQ13" s="142">
        <v>8</v>
      </c>
      <c r="AR13" s="140"/>
      <c r="AS13" s="141"/>
      <c r="AT13" s="142"/>
      <c r="AU13" s="216">
        <f>IF($AZ$3="４週",SUM(P13:AQ13),IF($AZ$3="暦月",SUM(P13:AT13),""))</f>
        <v>160</v>
      </c>
      <c r="AV13" s="217"/>
      <c r="AW13" s="218">
        <f t="shared" ref="AW13:AW27" si="1">IF($AZ$3="４週",AU13/4,IF($AZ$3="暦月",AU13/($AZ$6/7),""))</f>
        <v>40</v>
      </c>
      <c r="AX13" s="219"/>
      <c r="AY13" s="186" t="s">
        <v>194</v>
      </c>
      <c r="AZ13" s="187"/>
      <c r="BA13" s="187"/>
      <c r="BB13" s="187"/>
      <c r="BC13" s="187"/>
      <c r="BD13" s="188"/>
    </row>
    <row r="14" spans="1:57" ht="39.950000000000003" customHeight="1" thickBot="1">
      <c r="A14" s="1"/>
      <c r="B14" s="143">
        <f t="shared" ref="B14:B26" si="2">B13+1</f>
        <v>2</v>
      </c>
      <c r="C14" s="220" t="s">
        <v>43</v>
      </c>
      <c r="D14" s="221"/>
      <c r="E14" s="222" t="s">
        <v>191</v>
      </c>
      <c r="F14" s="223"/>
      <c r="G14" s="224" t="s">
        <v>3</v>
      </c>
      <c r="H14" s="225"/>
      <c r="I14" s="225"/>
      <c r="J14" s="225"/>
      <c r="K14" s="226"/>
      <c r="L14" s="227" t="s">
        <v>192</v>
      </c>
      <c r="M14" s="228"/>
      <c r="N14" s="228"/>
      <c r="O14" s="229"/>
      <c r="P14" s="144">
        <v>8</v>
      </c>
      <c r="Q14" s="145">
        <v>8</v>
      </c>
      <c r="R14" s="145">
        <v>8</v>
      </c>
      <c r="S14" s="145"/>
      <c r="T14" s="145"/>
      <c r="U14" s="145">
        <v>8</v>
      </c>
      <c r="V14" s="146">
        <v>8</v>
      </c>
      <c r="W14" s="144">
        <v>8</v>
      </c>
      <c r="X14" s="145">
        <v>8</v>
      </c>
      <c r="Y14" s="145">
        <v>8</v>
      </c>
      <c r="Z14" s="145"/>
      <c r="AA14" s="145"/>
      <c r="AB14" s="145">
        <v>8</v>
      </c>
      <c r="AC14" s="146">
        <v>8</v>
      </c>
      <c r="AD14" s="144">
        <v>8</v>
      </c>
      <c r="AE14" s="145">
        <v>8</v>
      </c>
      <c r="AF14" s="145">
        <v>8</v>
      </c>
      <c r="AG14" s="145"/>
      <c r="AH14" s="145"/>
      <c r="AI14" s="145">
        <v>8</v>
      </c>
      <c r="AJ14" s="146">
        <v>8</v>
      </c>
      <c r="AK14" s="144">
        <v>8</v>
      </c>
      <c r="AL14" s="145">
        <v>8</v>
      </c>
      <c r="AM14" s="145">
        <v>8</v>
      </c>
      <c r="AN14" s="145"/>
      <c r="AO14" s="145"/>
      <c r="AP14" s="145">
        <v>8</v>
      </c>
      <c r="AQ14" s="146">
        <v>8</v>
      </c>
      <c r="AR14" s="144"/>
      <c r="AS14" s="145"/>
      <c r="AT14" s="146"/>
      <c r="AU14" s="230">
        <f t="shared" ref="AU14" si="3">IF($AZ$3="４週",SUM(P14:AQ14),IF($AZ$3="暦月",SUM(P14:AT14),""))</f>
        <v>160</v>
      </c>
      <c r="AV14" s="231"/>
      <c r="AW14" s="232">
        <f t="shared" ref="AW14" si="4">IF($AZ$3="４週",AU14/4,IF($AZ$3="暦月",AU14/($AZ$6/7),""))</f>
        <v>40</v>
      </c>
      <c r="AX14" s="233"/>
      <c r="AY14" s="234" t="s">
        <v>193</v>
      </c>
      <c r="AZ14" s="235"/>
      <c r="BA14" s="235"/>
      <c r="BB14" s="235"/>
      <c r="BC14" s="235"/>
      <c r="BD14" s="236"/>
    </row>
    <row r="15" spans="1:57" ht="39.950000000000003" customHeight="1" thickTop="1">
      <c r="A15" s="1"/>
      <c r="B15" s="85">
        <v>3</v>
      </c>
      <c r="C15" s="189" t="s">
        <v>43</v>
      </c>
      <c r="D15" s="190"/>
      <c r="E15" s="191" t="s">
        <v>99</v>
      </c>
      <c r="F15" s="192"/>
      <c r="G15" s="193" t="s">
        <v>3</v>
      </c>
      <c r="H15" s="194"/>
      <c r="I15" s="194"/>
      <c r="J15" s="194"/>
      <c r="K15" s="195"/>
      <c r="L15" s="196" t="s">
        <v>154</v>
      </c>
      <c r="M15" s="197"/>
      <c r="N15" s="197"/>
      <c r="O15" s="198"/>
      <c r="P15" s="133">
        <v>8</v>
      </c>
      <c r="Q15" s="134">
        <v>8</v>
      </c>
      <c r="R15" s="134"/>
      <c r="S15" s="134">
        <v>8</v>
      </c>
      <c r="T15" s="134">
        <v>8</v>
      </c>
      <c r="U15" s="134">
        <v>8</v>
      </c>
      <c r="V15" s="135"/>
      <c r="W15" s="133">
        <v>8</v>
      </c>
      <c r="X15" s="134">
        <v>8</v>
      </c>
      <c r="Y15" s="134"/>
      <c r="Z15" s="134">
        <v>8</v>
      </c>
      <c r="AA15" s="134">
        <v>8</v>
      </c>
      <c r="AB15" s="134">
        <v>8</v>
      </c>
      <c r="AC15" s="135"/>
      <c r="AD15" s="133">
        <v>8</v>
      </c>
      <c r="AE15" s="134">
        <v>8</v>
      </c>
      <c r="AF15" s="134"/>
      <c r="AG15" s="134">
        <v>8</v>
      </c>
      <c r="AH15" s="134">
        <v>8</v>
      </c>
      <c r="AI15" s="134">
        <v>8</v>
      </c>
      <c r="AJ15" s="135"/>
      <c r="AK15" s="133">
        <v>8</v>
      </c>
      <c r="AL15" s="134">
        <v>8</v>
      </c>
      <c r="AM15" s="134"/>
      <c r="AN15" s="134">
        <v>8</v>
      </c>
      <c r="AO15" s="134">
        <v>8</v>
      </c>
      <c r="AP15" s="134">
        <v>8</v>
      </c>
      <c r="AQ15" s="135"/>
      <c r="AR15" s="133"/>
      <c r="AS15" s="134"/>
      <c r="AT15" s="135"/>
      <c r="AU15" s="199">
        <f>IF($AZ$3="４週",SUM(P15:AQ15),IF($AZ$3="暦月",SUM(P15:AT15),""))</f>
        <v>160</v>
      </c>
      <c r="AV15" s="200"/>
      <c r="AW15" s="201">
        <f t="shared" si="1"/>
        <v>40</v>
      </c>
      <c r="AX15" s="202"/>
      <c r="AY15" s="203"/>
      <c r="AZ15" s="204"/>
      <c r="BA15" s="204"/>
      <c r="BB15" s="204"/>
      <c r="BC15" s="204"/>
      <c r="BD15" s="205"/>
    </row>
    <row r="16" spans="1:57" ht="39.950000000000003" customHeight="1">
      <c r="A16" s="1"/>
      <c r="B16" s="58">
        <f t="shared" si="2"/>
        <v>4</v>
      </c>
      <c r="C16" s="240" t="s">
        <v>43</v>
      </c>
      <c r="D16" s="241"/>
      <c r="E16" s="242" t="s">
        <v>99</v>
      </c>
      <c r="F16" s="243"/>
      <c r="G16" s="244" t="s">
        <v>119</v>
      </c>
      <c r="H16" s="245"/>
      <c r="I16" s="245"/>
      <c r="J16" s="245"/>
      <c r="K16" s="246"/>
      <c r="L16" s="247" t="s">
        <v>120</v>
      </c>
      <c r="M16" s="248"/>
      <c r="N16" s="248"/>
      <c r="O16" s="249"/>
      <c r="P16" s="116"/>
      <c r="Q16" s="117">
        <v>8</v>
      </c>
      <c r="R16" s="117">
        <v>8</v>
      </c>
      <c r="S16" s="117"/>
      <c r="T16" s="117">
        <v>8</v>
      </c>
      <c r="U16" s="117">
        <v>8</v>
      </c>
      <c r="V16" s="118">
        <v>8</v>
      </c>
      <c r="W16" s="116"/>
      <c r="X16" s="117">
        <v>8</v>
      </c>
      <c r="Y16" s="117">
        <v>8</v>
      </c>
      <c r="Z16" s="117"/>
      <c r="AA16" s="117">
        <v>8</v>
      </c>
      <c r="AB16" s="117">
        <v>8</v>
      </c>
      <c r="AC16" s="118">
        <v>8</v>
      </c>
      <c r="AD16" s="116"/>
      <c r="AE16" s="117">
        <v>8</v>
      </c>
      <c r="AF16" s="117">
        <v>8</v>
      </c>
      <c r="AG16" s="117"/>
      <c r="AH16" s="117">
        <v>8</v>
      </c>
      <c r="AI16" s="117">
        <v>8</v>
      </c>
      <c r="AJ16" s="118">
        <v>8</v>
      </c>
      <c r="AK16" s="116"/>
      <c r="AL16" s="117">
        <v>8</v>
      </c>
      <c r="AM16" s="117">
        <v>8</v>
      </c>
      <c r="AN16" s="117"/>
      <c r="AO16" s="117">
        <v>8</v>
      </c>
      <c r="AP16" s="117">
        <v>8</v>
      </c>
      <c r="AQ16" s="118">
        <v>8</v>
      </c>
      <c r="AR16" s="116"/>
      <c r="AS16" s="117"/>
      <c r="AT16" s="118"/>
      <c r="AU16" s="250">
        <f>IF($AZ$3="４週",SUM(P16:AQ16),IF($AZ$3="暦月",SUM(P16:AT16),""))</f>
        <v>160</v>
      </c>
      <c r="AV16" s="251"/>
      <c r="AW16" s="252">
        <f t="shared" si="1"/>
        <v>40</v>
      </c>
      <c r="AX16" s="253"/>
      <c r="AY16" s="237"/>
      <c r="AZ16" s="238"/>
      <c r="BA16" s="238"/>
      <c r="BB16" s="238"/>
      <c r="BC16" s="238"/>
      <c r="BD16" s="239"/>
    </row>
    <row r="17" spans="1:56" ht="39.950000000000003" customHeight="1">
      <c r="A17" s="1"/>
      <c r="B17" s="58">
        <f t="shared" si="2"/>
        <v>5</v>
      </c>
      <c r="C17" s="240" t="s">
        <v>42</v>
      </c>
      <c r="D17" s="241"/>
      <c r="E17" s="242" t="s">
        <v>102</v>
      </c>
      <c r="F17" s="243"/>
      <c r="G17" s="244" t="s">
        <v>115</v>
      </c>
      <c r="H17" s="245"/>
      <c r="I17" s="245"/>
      <c r="J17" s="245"/>
      <c r="K17" s="246"/>
      <c r="L17" s="247" t="s">
        <v>122</v>
      </c>
      <c r="M17" s="248"/>
      <c r="N17" s="248"/>
      <c r="O17" s="249"/>
      <c r="P17" s="116">
        <v>4</v>
      </c>
      <c r="Q17" s="117">
        <v>4</v>
      </c>
      <c r="R17" s="117"/>
      <c r="S17" s="117"/>
      <c r="T17" s="117">
        <v>4</v>
      </c>
      <c r="U17" s="117">
        <v>4</v>
      </c>
      <c r="V17" s="118">
        <v>4</v>
      </c>
      <c r="W17" s="116">
        <v>4</v>
      </c>
      <c r="X17" s="117">
        <v>4</v>
      </c>
      <c r="Y17" s="117"/>
      <c r="Z17" s="117"/>
      <c r="AA17" s="117">
        <v>4</v>
      </c>
      <c r="AB17" s="117">
        <v>4</v>
      </c>
      <c r="AC17" s="118">
        <v>4</v>
      </c>
      <c r="AD17" s="116">
        <v>4</v>
      </c>
      <c r="AE17" s="117">
        <v>4</v>
      </c>
      <c r="AF17" s="117"/>
      <c r="AG17" s="117"/>
      <c r="AH17" s="117">
        <v>4</v>
      </c>
      <c r="AI17" s="117">
        <v>4</v>
      </c>
      <c r="AJ17" s="118">
        <v>4</v>
      </c>
      <c r="AK17" s="116">
        <v>4</v>
      </c>
      <c r="AL17" s="117">
        <v>4</v>
      </c>
      <c r="AM17" s="117"/>
      <c r="AN17" s="117"/>
      <c r="AO17" s="117">
        <v>4</v>
      </c>
      <c r="AP17" s="117">
        <v>4</v>
      </c>
      <c r="AQ17" s="118">
        <v>4</v>
      </c>
      <c r="AR17" s="116"/>
      <c r="AS17" s="117"/>
      <c r="AT17" s="118"/>
      <c r="AU17" s="250">
        <f>IF($AZ$3="４週",SUM(P17:AQ17),IF($AZ$3="暦月",SUM(P17:AT17),""))</f>
        <v>80</v>
      </c>
      <c r="AV17" s="251"/>
      <c r="AW17" s="252">
        <f t="shared" si="1"/>
        <v>20</v>
      </c>
      <c r="AX17" s="253"/>
      <c r="AY17" s="237"/>
      <c r="AZ17" s="238"/>
      <c r="BA17" s="238"/>
      <c r="BB17" s="238"/>
      <c r="BC17" s="238"/>
      <c r="BD17" s="239"/>
    </row>
    <row r="18" spans="1:56" ht="39.950000000000003" customHeight="1">
      <c r="A18" s="1"/>
      <c r="B18" s="58">
        <f t="shared" si="2"/>
        <v>6</v>
      </c>
      <c r="C18" s="240" t="s">
        <v>42</v>
      </c>
      <c r="D18" s="241"/>
      <c r="E18" s="242" t="s">
        <v>102</v>
      </c>
      <c r="F18" s="243"/>
      <c r="G18" s="244" t="s">
        <v>115</v>
      </c>
      <c r="H18" s="245"/>
      <c r="I18" s="245"/>
      <c r="J18" s="245"/>
      <c r="K18" s="246"/>
      <c r="L18" s="247" t="s">
        <v>121</v>
      </c>
      <c r="M18" s="248"/>
      <c r="N18" s="248"/>
      <c r="O18" s="249"/>
      <c r="P18" s="116">
        <v>4</v>
      </c>
      <c r="Q18" s="117">
        <v>4</v>
      </c>
      <c r="R18" s="117"/>
      <c r="S18" s="117"/>
      <c r="T18" s="117">
        <v>4</v>
      </c>
      <c r="U18" s="117">
        <v>4</v>
      </c>
      <c r="V18" s="118">
        <v>4</v>
      </c>
      <c r="W18" s="116">
        <v>4</v>
      </c>
      <c r="X18" s="117">
        <v>4</v>
      </c>
      <c r="Y18" s="117"/>
      <c r="Z18" s="117"/>
      <c r="AA18" s="117">
        <v>4</v>
      </c>
      <c r="AB18" s="117">
        <v>4</v>
      </c>
      <c r="AC18" s="118">
        <v>4</v>
      </c>
      <c r="AD18" s="116">
        <v>4</v>
      </c>
      <c r="AE18" s="117">
        <v>4</v>
      </c>
      <c r="AF18" s="117"/>
      <c r="AG18" s="117"/>
      <c r="AH18" s="117">
        <v>4</v>
      </c>
      <c r="AI18" s="117">
        <v>4</v>
      </c>
      <c r="AJ18" s="118">
        <v>4</v>
      </c>
      <c r="AK18" s="116">
        <v>4</v>
      </c>
      <c r="AL18" s="117">
        <v>4</v>
      </c>
      <c r="AM18" s="117"/>
      <c r="AN18" s="117"/>
      <c r="AO18" s="117">
        <v>4</v>
      </c>
      <c r="AP18" s="117">
        <v>4</v>
      </c>
      <c r="AQ18" s="118">
        <v>4</v>
      </c>
      <c r="AR18" s="116"/>
      <c r="AS18" s="117"/>
      <c r="AT18" s="118"/>
      <c r="AU18" s="250">
        <f t="shared" ref="AU18:AU27" si="5">IF($AZ$3="４週",SUM(P18:AQ18),IF($AZ$3="暦月",SUM(P18:AT18),""))</f>
        <v>80</v>
      </c>
      <c r="AV18" s="251"/>
      <c r="AW18" s="252">
        <f t="shared" si="1"/>
        <v>20</v>
      </c>
      <c r="AX18" s="253"/>
      <c r="AY18" s="237"/>
      <c r="AZ18" s="238"/>
      <c r="BA18" s="238"/>
      <c r="BB18" s="238"/>
      <c r="BC18" s="238"/>
      <c r="BD18" s="239"/>
    </row>
    <row r="19" spans="1:56" ht="39.950000000000003" customHeight="1">
      <c r="A19" s="1"/>
      <c r="B19" s="58">
        <f t="shared" si="2"/>
        <v>7</v>
      </c>
      <c r="C19" s="240" t="s">
        <v>42</v>
      </c>
      <c r="D19" s="241"/>
      <c r="E19" s="242" t="s">
        <v>102</v>
      </c>
      <c r="F19" s="243"/>
      <c r="G19" s="244" t="s">
        <v>115</v>
      </c>
      <c r="H19" s="245"/>
      <c r="I19" s="245"/>
      <c r="J19" s="245"/>
      <c r="K19" s="246"/>
      <c r="L19" s="247" t="s">
        <v>156</v>
      </c>
      <c r="M19" s="248"/>
      <c r="N19" s="248"/>
      <c r="O19" s="249"/>
      <c r="P19" s="116"/>
      <c r="Q19" s="117">
        <v>4</v>
      </c>
      <c r="R19" s="117">
        <v>4</v>
      </c>
      <c r="S19" s="117">
        <v>4</v>
      </c>
      <c r="T19" s="117">
        <v>4</v>
      </c>
      <c r="U19" s="117"/>
      <c r="V19" s="118">
        <v>4</v>
      </c>
      <c r="W19" s="116"/>
      <c r="X19" s="117">
        <v>4</v>
      </c>
      <c r="Y19" s="117">
        <v>4</v>
      </c>
      <c r="Z19" s="117">
        <v>4</v>
      </c>
      <c r="AA19" s="117">
        <v>4</v>
      </c>
      <c r="AB19" s="117"/>
      <c r="AC19" s="118">
        <v>4</v>
      </c>
      <c r="AD19" s="116"/>
      <c r="AE19" s="117">
        <v>4</v>
      </c>
      <c r="AF19" s="117">
        <v>4</v>
      </c>
      <c r="AG19" s="117">
        <v>4</v>
      </c>
      <c r="AH19" s="117">
        <v>4</v>
      </c>
      <c r="AI19" s="117"/>
      <c r="AJ19" s="118">
        <v>4</v>
      </c>
      <c r="AK19" s="116"/>
      <c r="AL19" s="117">
        <v>4</v>
      </c>
      <c r="AM19" s="117">
        <v>4</v>
      </c>
      <c r="AN19" s="117">
        <v>4</v>
      </c>
      <c r="AO19" s="117">
        <v>4</v>
      </c>
      <c r="AP19" s="117"/>
      <c r="AQ19" s="118">
        <v>4</v>
      </c>
      <c r="AR19" s="116"/>
      <c r="AS19" s="117"/>
      <c r="AT19" s="118"/>
      <c r="AU19" s="250">
        <f t="shared" si="5"/>
        <v>80</v>
      </c>
      <c r="AV19" s="251"/>
      <c r="AW19" s="252">
        <f t="shared" si="1"/>
        <v>20</v>
      </c>
      <c r="AX19" s="253"/>
      <c r="AY19" s="237"/>
      <c r="AZ19" s="238"/>
      <c r="BA19" s="238"/>
      <c r="BB19" s="238"/>
      <c r="BC19" s="238"/>
      <c r="BD19" s="239"/>
    </row>
    <row r="20" spans="1:56" ht="39.950000000000003" customHeight="1">
      <c r="A20" s="1"/>
      <c r="B20" s="58">
        <f t="shared" si="2"/>
        <v>8</v>
      </c>
      <c r="C20" s="240" t="s">
        <v>42</v>
      </c>
      <c r="D20" s="241"/>
      <c r="E20" s="242" t="s">
        <v>102</v>
      </c>
      <c r="F20" s="243"/>
      <c r="G20" s="244" t="s">
        <v>115</v>
      </c>
      <c r="H20" s="245"/>
      <c r="I20" s="245"/>
      <c r="J20" s="245"/>
      <c r="K20" s="246"/>
      <c r="L20" s="247" t="s">
        <v>133</v>
      </c>
      <c r="M20" s="248"/>
      <c r="N20" s="248"/>
      <c r="O20" s="249"/>
      <c r="P20" s="116">
        <v>4</v>
      </c>
      <c r="Q20" s="117"/>
      <c r="R20" s="117">
        <v>4</v>
      </c>
      <c r="S20" s="117">
        <v>4</v>
      </c>
      <c r="T20" s="117"/>
      <c r="U20" s="117">
        <v>4</v>
      </c>
      <c r="V20" s="118">
        <v>4</v>
      </c>
      <c r="W20" s="116">
        <v>4</v>
      </c>
      <c r="X20" s="117"/>
      <c r="Y20" s="117">
        <v>4</v>
      </c>
      <c r="Z20" s="117">
        <v>4</v>
      </c>
      <c r="AA20" s="117"/>
      <c r="AB20" s="117"/>
      <c r="AC20" s="118">
        <v>4</v>
      </c>
      <c r="AD20" s="116">
        <v>4</v>
      </c>
      <c r="AE20" s="117"/>
      <c r="AF20" s="117">
        <v>4</v>
      </c>
      <c r="AG20" s="117">
        <v>4</v>
      </c>
      <c r="AH20" s="117"/>
      <c r="AI20" s="117"/>
      <c r="AJ20" s="118">
        <v>4</v>
      </c>
      <c r="AK20" s="116">
        <v>4</v>
      </c>
      <c r="AL20" s="117"/>
      <c r="AM20" s="117">
        <v>4</v>
      </c>
      <c r="AN20" s="117">
        <v>4</v>
      </c>
      <c r="AO20" s="117"/>
      <c r="AP20" s="117"/>
      <c r="AQ20" s="118">
        <v>4</v>
      </c>
      <c r="AR20" s="116"/>
      <c r="AS20" s="117"/>
      <c r="AT20" s="118"/>
      <c r="AU20" s="250">
        <f>IF($AZ$3="４週",SUM(P20:AQ20),IF($AZ$3="暦月",SUM(P20:AT20),""))</f>
        <v>68</v>
      </c>
      <c r="AV20" s="251"/>
      <c r="AW20" s="252">
        <f t="shared" si="1"/>
        <v>17</v>
      </c>
      <c r="AX20" s="253"/>
      <c r="AY20" s="237"/>
      <c r="AZ20" s="238"/>
      <c r="BA20" s="238"/>
      <c r="BB20" s="238"/>
      <c r="BC20" s="238"/>
      <c r="BD20" s="239"/>
    </row>
    <row r="21" spans="1:56" ht="39.950000000000003" customHeight="1">
      <c r="A21" s="1"/>
      <c r="B21" s="58">
        <f t="shared" si="2"/>
        <v>9</v>
      </c>
      <c r="C21" s="240" t="s">
        <v>42</v>
      </c>
      <c r="D21" s="241"/>
      <c r="E21" s="242" t="s">
        <v>102</v>
      </c>
      <c r="F21" s="243"/>
      <c r="G21" s="244" t="s">
        <v>115</v>
      </c>
      <c r="H21" s="245"/>
      <c r="I21" s="245"/>
      <c r="J21" s="245"/>
      <c r="K21" s="246"/>
      <c r="L21" s="247" t="s">
        <v>134</v>
      </c>
      <c r="M21" s="248"/>
      <c r="N21" s="248"/>
      <c r="O21" s="249"/>
      <c r="P21" s="116">
        <v>4</v>
      </c>
      <c r="Q21" s="117"/>
      <c r="R21" s="117">
        <v>4</v>
      </c>
      <c r="S21" s="117">
        <v>4</v>
      </c>
      <c r="T21" s="117"/>
      <c r="U21" s="117"/>
      <c r="V21" s="118">
        <v>4</v>
      </c>
      <c r="W21" s="116">
        <v>4</v>
      </c>
      <c r="X21" s="117"/>
      <c r="Y21" s="117">
        <v>4</v>
      </c>
      <c r="Z21" s="117">
        <v>4</v>
      </c>
      <c r="AA21" s="117"/>
      <c r="AB21" s="117"/>
      <c r="AC21" s="118">
        <v>4</v>
      </c>
      <c r="AD21" s="116">
        <v>4</v>
      </c>
      <c r="AE21" s="117"/>
      <c r="AF21" s="117">
        <v>4</v>
      </c>
      <c r="AG21" s="117">
        <v>4</v>
      </c>
      <c r="AH21" s="117"/>
      <c r="AI21" s="117"/>
      <c r="AJ21" s="118">
        <v>4</v>
      </c>
      <c r="AK21" s="116">
        <v>4</v>
      </c>
      <c r="AL21" s="117"/>
      <c r="AM21" s="117">
        <v>4</v>
      </c>
      <c r="AN21" s="117">
        <v>4</v>
      </c>
      <c r="AO21" s="117"/>
      <c r="AP21" s="117"/>
      <c r="AQ21" s="118">
        <v>4</v>
      </c>
      <c r="AR21" s="116"/>
      <c r="AS21" s="117"/>
      <c r="AT21" s="118"/>
      <c r="AU21" s="250">
        <f t="shared" si="5"/>
        <v>64</v>
      </c>
      <c r="AV21" s="251"/>
      <c r="AW21" s="252">
        <f t="shared" si="1"/>
        <v>16</v>
      </c>
      <c r="AX21" s="253"/>
      <c r="AY21" s="237"/>
      <c r="AZ21" s="238"/>
      <c r="BA21" s="238"/>
      <c r="BB21" s="238"/>
      <c r="BC21" s="238"/>
      <c r="BD21" s="239"/>
    </row>
    <row r="22" spans="1:56" ht="39.950000000000003" customHeight="1">
      <c r="A22" s="1"/>
      <c r="B22" s="58">
        <f t="shared" si="2"/>
        <v>10</v>
      </c>
      <c r="C22" s="240" t="s">
        <v>42</v>
      </c>
      <c r="D22" s="241"/>
      <c r="E22" s="242" t="s">
        <v>102</v>
      </c>
      <c r="F22" s="243"/>
      <c r="G22" s="244" t="s">
        <v>115</v>
      </c>
      <c r="H22" s="245"/>
      <c r="I22" s="245"/>
      <c r="J22" s="245"/>
      <c r="K22" s="246"/>
      <c r="L22" s="247" t="s">
        <v>155</v>
      </c>
      <c r="M22" s="248"/>
      <c r="N22" s="248"/>
      <c r="O22" s="249"/>
      <c r="P22" s="116">
        <v>4</v>
      </c>
      <c r="Q22" s="117"/>
      <c r="R22" s="117">
        <v>4</v>
      </c>
      <c r="S22" s="117">
        <v>4</v>
      </c>
      <c r="T22" s="117"/>
      <c r="U22" s="117"/>
      <c r="V22" s="118"/>
      <c r="W22" s="116">
        <v>4</v>
      </c>
      <c r="X22" s="117"/>
      <c r="Y22" s="117">
        <v>4</v>
      </c>
      <c r="Z22" s="117">
        <v>4</v>
      </c>
      <c r="AA22" s="117"/>
      <c r="AB22" s="117">
        <v>4</v>
      </c>
      <c r="AC22" s="118"/>
      <c r="AD22" s="116">
        <v>4</v>
      </c>
      <c r="AE22" s="117"/>
      <c r="AF22" s="117">
        <v>4</v>
      </c>
      <c r="AG22" s="117">
        <v>4</v>
      </c>
      <c r="AH22" s="117"/>
      <c r="AI22" s="117">
        <v>4</v>
      </c>
      <c r="AJ22" s="118"/>
      <c r="AK22" s="116">
        <v>4</v>
      </c>
      <c r="AL22" s="117"/>
      <c r="AM22" s="117">
        <v>4</v>
      </c>
      <c r="AN22" s="117">
        <v>4</v>
      </c>
      <c r="AO22" s="117"/>
      <c r="AP22" s="117">
        <v>4</v>
      </c>
      <c r="AQ22" s="118"/>
      <c r="AR22" s="116"/>
      <c r="AS22" s="117"/>
      <c r="AT22" s="118"/>
      <c r="AU22" s="250">
        <f t="shared" si="5"/>
        <v>60</v>
      </c>
      <c r="AV22" s="251"/>
      <c r="AW22" s="252">
        <f t="shared" si="1"/>
        <v>15</v>
      </c>
      <c r="AX22" s="253"/>
      <c r="AY22" s="237"/>
      <c r="AZ22" s="238"/>
      <c r="BA22" s="238"/>
      <c r="BB22" s="238"/>
      <c r="BC22" s="238"/>
      <c r="BD22" s="239"/>
    </row>
    <row r="23" spans="1:56" ht="39.950000000000003" customHeight="1">
      <c r="A23" s="1"/>
      <c r="B23" s="58">
        <f t="shared" si="2"/>
        <v>11</v>
      </c>
      <c r="C23" s="240"/>
      <c r="D23" s="241"/>
      <c r="E23" s="242"/>
      <c r="F23" s="243"/>
      <c r="G23" s="244"/>
      <c r="H23" s="245"/>
      <c r="I23" s="245"/>
      <c r="J23" s="245"/>
      <c r="K23" s="246"/>
      <c r="L23" s="247"/>
      <c r="M23" s="248"/>
      <c r="N23" s="248"/>
      <c r="O23" s="249"/>
      <c r="P23" s="116"/>
      <c r="Q23" s="117"/>
      <c r="R23" s="117"/>
      <c r="S23" s="117"/>
      <c r="T23" s="117"/>
      <c r="U23" s="117"/>
      <c r="V23" s="118"/>
      <c r="W23" s="116"/>
      <c r="X23" s="117"/>
      <c r="Y23" s="117"/>
      <c r="Z23" s="117"/>
      <c r="AA23" s="117"/>
      <c r="AB23" s="117"/>
      <c r="AC23" s="118"/>
      <c r="AD23" s="116"/>
      <c r="AE23" s="117"/>
      <c r="AF23" s="117"/>
      <c r="AG23" s="117"/>
      <c r="AH23" s="117"/>
      <c r="AI23" s="117"/>
      <c r="AJ23" s="118"/>
      <c r="AK23" s="116"/>
      <c r="AL23" s="117"/>
      <c r="AM23" s="117"/>
      <c r="AN23" s="117"/>
      <c r="AO23" s="117"/>
      <c r="AP23" s="117"/>
      <c r="AQ23" s="118"/>
      <c r="AR23" s="116"/>
      <c r="AS23" s="117"/>
      <c r="AT23" s="118"/>
      <c r="AU23" s="250">
        <f t="shared" si="5"/>
        <v>0</v>
      </c>
      <c r="AV23" s="251"/>
      <c r="AW23" s="252">
        <f t="shared" si="1"/>
        <v>0</v>
      </c>
      <c r="AX23" s="253"/>
      <c r="AY23" s="237"/>
      <c r="AZ23" s="238"/>
      <c r="BA23" s="238"/>
      <c r="BB23" s="238"/>
      <c r="BC23" s="238"/>
      <c r="BD23" s="239"/>
    </row>
    <row r="24" spans="1:56" ht="39.950000000000003" customHeight="1">
      <c r="A24" s="1"/>
      <c r="B24" s="58">
        <f t="shared" si="2"/>
        <v>12</v>
      </c>
      <c r="C24" s="240"/>
      <c r="D24" s="241"/>
      <c r="E24" s="242"/>
      <c r="F24" s="243"/>
      <c r="G24" s="244"/>
      <c r="H24" s="245"/>
      <c r="I24" s="245"/>
      <c r="J24" s="245"/>
      <c r="K24" s="246"/>
      <c r="L24" s="247"/>
      <c r="M24" s="248"/>
      <c r="N24" s="248"/>
      <c r="O24" s="249"/>
      <c r="P24" s="116"/>
      <c r="Q24" s="117"/>
      <c r="R24" s="117"/>
      <c r="S24" s="117"/>
      <c r="T24" s="117"/>
      <c r="U24" s="117"/>
      <c r="V24" s="118"/>
      <c r="W24" s="116"/>
      <c r="X24" s="117"/>
      <c r="Y24" s="117"/>
      <c r="Z24" s="117"/>
      <c r="AA24" s="117"/>
      <c r="AB24" s="117"/>
      <c r="AC24" s="118"/>
      <c r="AD24" s="116"/>
      <c r="AE24" s="117"/>
      <c r="AF24" s="117"/>
      <c r="AG24" s="117"/>
      <c r="AH24" s="117"/>
      <c r="AI24" s="117"/>
      <c r="AJ24" s="118"/>
      <c r="AK24" s="116"/>
      <c r="AL24" s="117"/>
      <c r="AM24" s="117"/>
      <c r="AN24" s="117"/>
      <c r="AO24" s="117"/>
      <c r="AP24" s="117"/>
      <c r="AQ24" s="118"/>
      <c r="AR24" s="116"/>
      <c r="AS24" s="117"/>
      <c r="AT24" s="118"/>
      <c r="AU24" s="250">
        <f t="shared" si="5"/>
        <v>0</v>
      </c>
      <c r="AV24" s="251"/>
      <c r="AW24" s="252">
        <f t="shared" si="1"/>
        <v>0</v>
      </c>
      <c r="AX24" s="253"/>
      <c r="AY24" s="237"/>
      <c r="AZ24" s="238"/>
      <c r="BA24" s="238"/>
      <c r="BB24" s="238"/>
      <c r="BC24" s="238"/>
      <c r="BD24" s="239"/>
    </row>
    <row r="25" spans="1:56" ht="39.950000000000003" customHeight="1">
      <c r="A25" s="1"/>
      <c r="B25" s="58">
        <f t="shared" si="2"/>
        <v>13</v>
      </c>
      <c r="C25" s="240"/>
      <c r="D25" s="241"/>
      <c r="E25" s="242"/>
      <c r="F25" s="243"/>
      <c r="G25" s="244"/>
      <c r="H25" s="245"/>
      <c r="I25" s="245"/>
      <c r="J25" s="245"/>
      <c r="K25" s="246"/>
      <c r="L25" s="247"/>
      <c r="M25" s="248"/>
      <c r="N25" s="248"/>
      <c r="O25" s="249"/>
      <c r="P25" s="116"/>
      <c r="Q25" s="117"/>
      <c r="R25" s="117"/>
      <c r="S25" s="117"/>
      <c r="T25" s="117"/>
      <c r="U25" s="117"/>
      <c r="V25" s="118"/>
      <c r="W25" s="116"/>
      <c r="X25" s="117"/>
      <c r="Y25" s="117"/>
      <c r="Z25" s="117"/>
      <c r="AA25" s="117"/>
      <c r="AB25" s="117"/>
      <c r="AC25" s="118"/>
      <c r="AD25" s="116"/>
      <c r="AE25" s="117"/>
      <c r="AF25" s="117"/>
      <c r="AG25" s="117"/>
      <c r="AH25" s="117"/>
      <c r="AI25" s="117"/>
      <c r="AJ25" s="118"/>
      <c r="AK25" s="116"/>
      <c r="AL25" s="117"/>
      <c r="AM25" s="117"/>
      <c r="AN25" s="117"/>
      <c r="AO25" s="117"/>
      <c r="AP25" s="117"/>
      <c r="AQ25" s="118"/>
      <c r="AR25" s="116"/>
      <c r="AS25" s="117"/>
      <c r="AT25" s="118"/>
      <c r="AU25" s="250">
        <f t="shared" si="5"/>
        <v>0</v>
      </c>
      <c r="AV25" s="251"/>
      <c r="AW25" s="252">
        <f t="shared" si="1"/>
        <v>0</v>
      </c>
      <c r="AX25" s="253"/>
      <c r="AY25" s="237"/>
      <c r="AZ25" s="238"/>
      <c r="BA25" s="238"/>
      <c r="BB25" s="238"/>
      <c r="BC25" s="238"/>
      <c r="BD25" s="239"/>
    </row>
    <row r="26" spans="1:56" ht="39.950000000000003" customHeight="1">
      <c r="A26" s="1"/>
      <c r="B26" s="58">
        <f t="shared" si="2"/>
        <v>14</v>
      </c>
      <c r="C26" s="240"/>
      <c r="D26" s="241"/>
      <c r="E26" s="242"/>
      <c r="F26" s="243"/>
      <c r="G26" s="244"/>
      <c r="H26" s="245"/>
      <c r="I26" s="245"/>
      <c r="J26" s="245"/>
      <c r="K26" s="246"/>
      <c r="L26" s="247"/>
      <c r="M26" s="248"/>
      <c r="N26" s="248"/>
      <c r="O26" s="249"/>
      <c r="P26" s="116"/>
      <c r="Q26" s="117"/>
      <c r="R26" s="117"/>
      <c r="S26" s="117"/>
      <c r="T26" s="117"/>
      <c r="U26" s="117"/>
      <c r="V26" s="118"/>
      <c r="W26" s="116"/>
      <c r="X26" s="117"/>
      <c r="Y26" s="117"/>
      <c r="Z26" s="117"/>
      <c r="AA26" s="117"/>
      <c r="AB26" s="117"/>
      <c r="AC26" s="118"/>
      <c r="AD26" s="116"/>
      <c r="AE26" s="117"/>
      <c r="AF26" s="117"/>
      <c r="AG26" s="117"/>
      <c r="AH26" s="117"/>
      <c r="AI26" s="117"/>
      <c r="AJ26" s="118"/>
      <c r="AK26" s="116"/>
      <c r="AL26" s="117"/>
      <c r="AM26" s="117"/>
      <c r="AN26" s="117"/>
      <c r="AO26" s="117"/>
      <c r="AP26" s="117"/>
      <c r="AQ26" s="118"/>
      <c r="AR26" s="116"/>
      <c r="AS26" s="117"/>
      <c r="AT26" s="118"/>
      <c r="AU26" s="250">
        <f t="shared" si="5"/>
        <v>0</v>
      </c>
      <c r="AV26" s="251"/>
      <c r="AW26" s="252">
        <f t="shared" si="1"/>
        <v>0</v>
      </c>
      <c r="AX26" s="253"/>
      <c r="AY26" s="237"/>
      <c r="AZ26" s="238"/>
      <c r="BA26" s="238"/>
      <c r="BB26" s="238"/>
      <c r="BC26" s="238"/>
      <c r="BD26" s="239"/>
    </row>
    <row r="27" spans="1:56" ht="39.950000000000003" customHeight="1" thickBot="1">
      <c r="A27" s="1"/>
      <c r="B27" s="59">
        <v>15</v>
      </c>
      <c r="C27" s="254"/>
      <c r="D27" s="255"/>
      <c r="E27" s="256"/>
      <c r="F27" s="257"/>
      <c r="G27" s="258"/>
      <c r="H27" s="259"/>
      <c r="I27" s="259"/>
      <c r="J27" s="259"/>
      <c r="K27" s="260"/>
      <c r="L27" s="261"/>
      <c r="M27" s="262"/>
      <c r="N27" s="262"/>
      <c r="O27" s="263"/>
      <c r="P27" s="119"/>
      <c r="Q27" s="120"/>
      <c r="R27" s="120"/>
      <c r="S27" s="120"/>
      <c r="T27" s="120"/>
      <c r="U27" s="120"/>
      <c r="V27" s="121"/>
      <c r="W27" s="119"/>
      <c r="X27" s="120"/>
      <c r="Y27" s="120"/>
      <c r="Z27" s="120"/>
      <c r="AA27" s="120"/>
      <c r="AB27" s="120"/>
      <c r="AC27" s="121"/>
      <c r="AD27" s="119"/>
      <c r="AE27" s="120"/>
      <c r="AF27" s="120"/>
      <c r="AG27" s="120"/>
      <c r="AH27" s="120"/>
      <c r="AI27" s="120"/>
      <c r="AJ27" s="121"/>
      <c r="AK27" s="119"/>
      <c r="AL27" s="120"/>
      <c r="AM27" s="120"/>
      <c r="AN27" s="120"/>
      <c r="AO27" s="120"/>
      <c r="AP27" s="120"/>
      <c r="AQ27" s="121"/>
      <c r="AR27" s="119"/>
      <c r="AS27" s="120"/>
      <c r="AT27" s="121"/>
      <c r="AU27" s="264">
        <f t="shared" si="5"/>
        <v>0</v>
      </c>
      <c r="AV27" s="265"/>
      <c r="AW27" s="266">
        <f t="shared" si="1"/>
        <v>0</v>
      </c>
      <c r="AX27" s="267"/>
      <c r="AY27" s="268"/>
      <c r="AZ27" s="269"/>
      <c r="BA27" s="269"/>
      <c r="BB27" s="269"/>
      <c r="BC27" s="269"/>
      <c r="BD27" s="270"/>
    </row>
    <row r="28" spans="1:56" ht="20.25" customHeight="1">
      <c r="A28" s="1"/>
      <c r="B28" s="1"/>
      <c r="C28" s="47"/>
      <c r="D28" s="48"/>
      <c r="E28" s="49"/>
      <c r="F28" s="1"/>
      <c r="G28" s="1"/>
      <c r="H28" s="1"/>
      <c r="I28" s="1"/>
      <c r="J28" s="1"/>
      <c r="K28" s="1"/>
      <c r="L28" s="1"/>
      <c r="M28" s="1"/>
      <c r="N28" s="1"/>
      <c r="O28" s="1"/>
      <c r="P28" s="1"/>
      <c r="Q28" s="1"/>
      <c r="R28" s="1"/>
      <c r="S28" s="1"/>
      <c r="T28" s="1"/>
      <c r="U28" s="1"/>
      <c r="V28" s="1"/>
      <c r="W28" s="1"/>
      <c r="X28" s="1"/>
      <c r="Y28" s="1"/>
      <c r="Z28" s="1"/>
      <c r="AA28" s="1"/>
      <c r="AB28" s="1"/>
      <c r="AC28" s="2"/>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20.25" customHeight="1">
      <c r="A29" s="1"/>
      <c r="B29" s="1"/>
      <c r="C29" s="43" t="s">
        <v>169</v>
      </c>
      <c r="D29" s="48"/>
      <c r="E29" s="49"/>
      <c r="F29" s="1"/>
      <c r="G29" s="1"/>
      <c r="H29" s="1"/>
      <c r="I29" s="1"/>
      <c r="J29" s="1"/>
      <c r="K29" s="1"/>
      <c r="L29" s="1"/>
      <c r="M29" s="1"/>
      <c r="N29" s="1"/>
      <c r="O29" s="1"/>
      <c r="P29" s="1"/>
      <c r="Q29" s="43" t="s">
        <v>152</v>
      </c>
      <c r="R29" s="43"/>
      <c r="S29" s="43"/>
      <c r="T29" s="43"/>
      <c r="U29" s="43"/>
      <c r="V29" s="43"/>
      <c r="W29" s="43"/>
      <c r="X29" s="43"/>
      <c r="Y29" s="43"/>
      <c r="Z29" s="43"/>
      <c r="AA29" s="45"/>
      <c r="AB29" s="43"/>
      <c r="AC29" s="43"/>
      <c r="AD29" s="43"/>
      <c r="AE29" s="43"/>
      <c r="AF29" s="43"/>
      <c r="AG29" s="43"/>
      <c r="AH29" s="43"/>
      <c r="AI29" s="43" t="s">
        <v>104</v>
      </c>
      <c r="AJ29" s="43"/>
      <c r="AK29" s="43"/>
      <c r="AL29" s="43"/>
      <c r="AM29" s="43"/>
      <c r="AN29" s="43"/>
      <c r="AO29" s="43"/>
      <c r="AP29" s="43"/>
      <c r="AQ29" s="43"/>
      <c r="AR29" s="283" t="s">
        <v>181</v>
      </c>
      <c r="AS29" s="283"/>
      <c r="AT29" s="283"/>
      <c r="AU29" s="283"/>
      <c r="AV29" s="283"/>
      <c r="AW29" s="283"/>
      <c r="AX29" s="283"/>
      <c r="AY29" s="283"/>
      <c r="AZ29" s="283"/>
      <c r="BA29" s="283"/>
      <c r="BB29" s="283"/>
      <c r="BC29" s="1"/>
      <c r="BD29" s="1"/>
    </row>
    <row r="30" spans="1:56" ht="20.25" customHeight="1">
      <c r="A30" s="1"/>
      <c r="B30" s="1"/>
      <c r="C30" s="43" t="s">
        <v>36</v>
      </c>
      <c r="D30" s="48"/>
      <c r="E30" s="49"/>
      <c r="F30" s="1"/>
      <c r="G30" s="1"/>
      <c r="H30" s="1"/>
      <c r="I30" s="1"/>
      <c r="J30" s="1"/>
      <c r="K30" s="1"/>
      <c r="L30" s="277" t="s">
        <v>30</v>
      </c>
      <c r="M30" s="277"/>
      <c r="N30" s="1"/>
      <c r="O30" s="1"/>
      <c r="P30" s="1"/>
      <c r="Q30" s="43"/>
      <c r="R30" s="278" t="s">
        <v>56</v>
      </c>
      <c r="S30" s="278"/>
      <c r="T30" s="278" t="s">
        <v>57</v>
      </c>
      <c r="U30" s="278"/>
      <c r="V30" s="278"/>
      <c r="W30" s="278"/>
      <c r="X30" s="43"/>
      <c r="Y30" s="279" t="s">
        <v>60</v>
      </c>
      <c r="Z30" s="279"/>
      <c r="AA30" s="279"/>
      <c r="AB30" s="279"/>
      <c r="AC30" s="43"/>
      <c r="AD30" s="43"/>
      <c r="AE30" s="68" t="s">
        <v>69</v>
      </c>
      <c r="AF30" s="68"/>
      <c r="AG30" s="43"/>
      <c r="AH30" s="43"/>
      <c r="AI30" s="280" t="s">
        <v>8</v>
      </c>
      <c r="AJ30" s="281"/>
      <c r="AK30" s="280" t="s">
        <v>9</v>
      </c>
      <c r="AL30" s="282"/>
      <c r="AM30" s="282"/>
      <c r="AN30" s="281"/>
      <c r="AO30" s="43"/>
      <c r="AP30" s="43"/>
      <c r="AQ30" s="43"/>
      <c r="AR30" s="284" t="s">
        <v>188</v>
      </c>
      <c r="AS30" s="284"/>
      <c r="AT30" s="284"/>
      <c r="AU30" s="284"/>
      <c r="AV30" s="284"/>
      <c r="AW30" s="284"/>
      <c r="AX30" s="284"/>
      <c r="AY30" s="284"/>
      <c r="AZ30" s="284"/>
      <c r="BA30" s="284"/>
      <c r="BB30" s="284"/>
      <c r="BC30" s="1"/>
      <c r="BD30" s="1"/>
    </row>
    <row r="31" spans="1:56" ht="20.25" customHeight="1">
      <c r="A31" s="1"/>
      <c r="B31" s="1"/>
      <c r="C31" s="271"/>
      <c r="D31" s="271"/>
      <c r="E31" s="271"/>
      <c r="F31" s="272">
        <f>IF(AB2=1,10,IF(AB2=2,11,IF(AB2=3,12,AB2-3)))</f>
        <v>1</v>
      </c>
      <c r="G31" s="272"/>
      <c r="H31" s="272">
        <f>IF(AB2=1,11,IF(AB2=2,12,AB2-2))</f>
        <v>2</v>
      </c>
      <c r="I31" s="272"/>
      <c r="J31" s="272">
        <f>IF(AB2=1,12,AB2-1)</f>
        <v>3</v>
      </c>
      <c r="K31" s="272"/>
      <c r="L31" s="273" t="s">
        <v>29</v>
      </c>
      <c r="M31" s="273"/>
      <c r="N31" s="1"/>
      <c r="O31" s="1"/>
      <c r="P31" s="1"/>
      <c r="Q31" s="43"/>
      <c r="R31" s="274"/>
      <c r="S31" s="274"/>
      <c r="T31" s="274" t="s">
        <v>58</v>
      </c>
      <c r="U31" s="274"/>
      <c r="V31" s="274" t="s">
        <v>59</v>
      </c>
      <c r="W31" s="274"/>
      <c r="X31" s="43"/>
      <c r="Y31" s="274" t="s">
        <v>58</v>
      </c>
      <c r="Z31" s="274"/>
      <c r="AA31" s="274" t="s">
        <v>59</v>
      </c>
      <c r="AB31" s="274"/>
      <c r="AC31" s="43"/>
      <c r="AD31" s="43"/>
      <c r="AE31" s="68" t="s">
        <v>65</v>
      </c>
      <c r="AF31" s="68"/>
      <c r="AG31" s="43"/>
      <c r="AH31" s="43"/>
      <c r="AI31" s="280" t="s">
        <v>4</v>
      </c>
      <c r="AJ31" s="281"/>
      <c r="AK31" s="280" t="s">
        <v>73</v>
      </c>
      <c r="AL31" s="282"/>
      <c r="AM31" s="282"/>
      <c r="AN31" s="281"/>
      <c r="AO31" s="43"/>
      <c r="AP31" s="43"/>
      <c r="AQ31" s="43"/>
      <c r="AR31" s="285" t="s">
        <v>182</v>
      </c>
      <c r="AS31" s="285"/>
      <c r="AT31" s="1"/>
      <c r="AU31" s="285" t="s">
        <v>183</v>
      </c>
      <c r="AV31" s="285"/>
      <c r="AW31" s="286" t="s">
        <v>189</v>
      </c>
      <c r="AX31" s="286"/>
      <c r="AY31" s="286"/>
      <c r="AZ31" s="286"/>
      <c r="BA31" s="285" t="s">
        <v>181</v>
      </c>
      <c r="BB31" s="285"/>
      <c r="BC31" s="1"/>
      <c r="BD31" s="1"/>
    </row>
    <row r="32" spans="1:56" ht="20.25" customHeight="1">
      <c r="A32" s="1"/>
      <c r="B32" s="1"/>
      <c r="C32" s="271" t="s">
        <v>124</v>
      </c>
      <c r="D32" s="271"/>
      <c r="E32" s="271"/>
      <c r="F32" s="289">
        <v>30</v>
      </c>
      <c r="G32" s="289"/>
      <c r="H32" s="289">
        <v>31</v>
      </c>
      <c r="I32" s="289"/>
      <c r="J32" s="289">
        <v>31</v>
      </c>
      <c r="K32" s="289"/>
      <c r="L32" s="290">
        <f>SUM(F32:K32)</f>
        <v>92</v>
      </c>
      <c r="M32" s="290"/>
      <c r="N32" s="1"/>
      <c r="O32" s="1"/>
      <c r="P32" s="1"/>
      <c r="Q32" s="43"/>
      <c r="R32" s="280" t="s">
        <v>4</v>
      </c>
      <c r="S32" s="281"/>
      <c r="T32" s="291">
        <f>SUMIFS($AU$13:$AV$27,$C$13:$D$27,"訪問介護員",$E$13:$F$27,"A")+SUMIFS($AU$13:$AV$27,$C$13:$D$27,"サービス提供責任者",$E$13:$F$27,"A")</f>
        <v>320</v>
      </c>
      <c r="U32" s="292"/>
      <c r="V32" s="287">
        <f>SUMIFS($AW$13:$AX$27,$C$13:$D$27,"訪問介護員",$E$13:$F$27,"A")+SUMIFS($AW$13:$AX$27,$C$13:$D$27,"サービス提供責任者",$E$13:$F$27,"A")</f>
        <v>80</v>
      </c>
      <c r="W32" s="288"/>
      <c r="X32" s="86"/>
      <c r="Y32" s="275"/>
      <c r="Z32" s="276"/>
      <c r="AA32" s="275"/>
      <c r="AB32" s="276"/>
      <c r="AC32" s="86"/>
      <c r="AD32" s="86"/>
      <c r="AE32" s="275">
        <v>2</v>
      </c>
      <c r="AF32" s="276"/>
      <c r="AG32" s="43"/>
      <c r="AH32" s="43"/>
      <c r="AI32" s="280" t="s">
        <v>5</v>
      </c>
      <c r="AJ32" s="281"/>
      <c r="AK32" s="280" t="s">
        <v>74</v>
      </c>
      <c r="AL32" s="282"/>
      <c r="AM32" s="282"/>
      <c r="AN32" s="281"/>
      <c r="AO32" s="43"/>
      <c r="AP32" s="43"/>
      <c r="AQ32" s="43"/>
      <c r="AR32" s="148">
        <v>0.375</v>
      </c>
      <c r="AS32" s="148"/>
      <c r="AT32" s="128" t="s">
        <v>184</v>
      </c>
      <c r="AU32" s="149">
        <v>0.75</v>
      </c>
      <c r="AV32" s="149"/>
      <c r="AW32" s="129" t="s">
        <v>185</v>
      </c>
      <c r="AX32" s="150">
        <v>4.1666666666666664E-2</v>
      </c>
      <c r="AY32" s="150"/>
      <c r="AZ32" s="126" t="s">
        <v>0</v>
      </c>
      <c r="BA32" s="151">
        <f>IF(OR(AR32="",AU32=""),"",(AU32+IF(AR32&gt;AU32,1,0)-AR32-AX32)*24)</f>
        <v>8</v>
      </c>
      <c r="BB32" s="151"/>
      <c r="BC32" s="1"/>
      <c r="BD32" s="1"/>
    </row>
    <row r="33" spans="1:57" ht="20.25" customHeight="1">
      <c r="A33" s="1"/>
      <c r="B33" s="1"/>
      <c r="C33" s="271" t="s">
        <v>125</v>
      </c>
      <c r="D33" s="271"/>
      <c r="E33" s="271"/>
      <c r="F33" s="289">
        <v>15</v>
      </c>
      <c r="G33" s="289"/>
      <c r="H33" s="289">
        <v>16</v>
      </c>
      <c r="I33" s="289"/>
      <c r="J33" s="289">
        <v>15</v>
      </c>
      <c r="K33" s="289"/>
      <c r="L33" s="290">
        <f>SUM(F33:K33)</f>
        <v>46</v>
      </c>
      <c r="M33" s="290"/>
      <c r="N33" s="1"/>
      <c r="O33" s="1"/>
      <c r="P33" s="1"/>
      <c r="Q33" s="43"/>
      <c r="R33" s="280" t="s">
        <v>5</v>
      </c>
      <c r="S33" s="281"/>
      <c r="T33" s="291">
        <f>SUMIFS($AU$13:$AV$27,$C$13:$D$27,"訪問介護員",$E$13:$F$27,"B")+SUMIFS($AU$13:$AV$27,$C$13:$D$27,"サービス提供責任者",$E$13:$F$27,"B")</f>
        <v>160</v>
      </c>
      <c r="U33" s="292"/>
      <c r="V33" s="287">
        <f>SUMIFS($AW$13:$AX$27,$C$13:$D$27,"訪問介護員",$E$13:$F$27,"B")+SUMIFS($AW$13:$AX$27,$C$13:$D$27,"サービス提供責任者",$E$13:$F$27,"B")</f>
        <v>40</v>
      </c>
      <c r="W33" s="288"/>
      <c r="X33" s="86"/>
      <c r="Y33" s="275"/>
      <c r="Z33" s="276"/>
      <c r="AA33" s="275"/>
      <c r="AB33" s="276"/>
      <c r="AC33" s="86"/>
      <c r="AD33" s="86"/>
      <c r="AE33" s="275">
        <v>1</v>
      </c>
      <c r="AF33" s="276"/>
      <c r="AG33" s="43"/>
      <c r="AH33" s="43"/>
      <c r="AI33" s="280" t="s">
        <v>6</v>
      </c>
      <c r="AJ33" s="281"/>
      <c r="AK33" s="280" t="s">
        <v>75</v>
      </c>
      <c r="AL33" s="282"/>
      <c r="AM33" s="282"/>
      <c r="AN33" s="281"/>
      <c r="AO33" s="43"/>
      <c r="AP33" s="43"/>
      <c r="AQ33" s="43"/>
      <c r="AR33" s="148"/>
      <c r="AS33" s="148"/>
      <c r="AT33" s="128" t="s">
        <v>184</v>
      </c>
      <c r="AU33" s="149"/>
      <c r="AV33" s="149"/>
      <c r="AW33" s="129" t="s">
        <v>185</v>
      </c>
      <c r="AX33" s="150">
        <v>0</v>
      </c>
      <c r="AY33" s="150"/>
      <c r="AZ33" s="126" t="s">
        <v>0</v>
      </c>
      <c r="BA33" s="151" t="str">
        <f t="shared" ref="BA33:BA36" si="6">IF(OR(AR33="",AU33=""),"",(AU33+IF(AR33&gt;AU33,1,0)-AR33-AX33)*24)</f>
        <v/>
      </c>
      <c r="BB33" s="151"/>
      <c r="BC33" s="1"/>
      <c r="BD33" s="1"/>
    </row>
    <row r="34" spans="1:57" ht="20.25" customHeight="1">
      <c r="A34" s="1"/>
      <c r="B34" s="1"/>
      <c r="C34" s="271" t="s">
        <v>28</v>
      </c>
      <c r="D34" s="271"/>
      <c r="E34" s="271"/>
      <c r="F34" s="289">
        <v>0.3</v>
      </c>
      <c r="G34" s="289"/>
      <c r="H34" s="289">
        <v>0.4</v>
      </c>
      <c r="I34" s="289"/>
      <c r="J34" s="289">
        <v>0.3</v>
      </c>
      <c r="K34" s="289"/>
      <c r="L34" s="290">
        <f>SUM(F34:K34)</f>
        <v>1</v>
      </c>
      <c r="M34" s="290"/>
      <c r="N34" s="1"/>
      <c r="O34" s="50"/>
      <c r="P34" s="1"/>
      <c r="Q34" s="43"/>
      <c r="R34" s="280" t="s">
        <v>6</v>
      </c>
      <c r="S34" s="281"/>
      <c r="T34" s="291">
        <f>SUMIFS($AU$13:$AV$27,$C$13:$D$27,"訪問介護員",$E$13:$F$27,"C")+SUMIFS($AU$13:$AV$27,$C$13:$D$27,"サービス提供責任者",$E$13:$F$27,"C")</f>
        <v>432</v>
      </c>
      <c r="U34" s="292"/>
      <c r="V34" s="287">
        <f>SUMIFS($AW$13:$AX$27,$C$13:$D$27,"訪問介護員",$E$13:$F$27,"C")+SUMIFS($AW$13:$AX$27,$C$13:$D$27,"サービス提供責任者",$E$13:$F$27,"C")</f>
        <v>108</v>
      </c>
      <c r="W34" s="288"/>
      <c r="X34" s="86"/>
      <c r="Y34" s="275">
        <v>432</v>
      </c>
      <c r="Z34" s="276"/>
      <c r="AA34" s="295">
        <v>108</v>
      </c>
      <c r="AB34" s="296"/>
      <c r="AC34" s="86"/>
      <c r="AD34" s="86"/>
      <c r="AE34" s="291" t="s">
        <v>38</v>
      </c>
      <c r="AF34" s="292"/>
      <c r="AG34" s="43"/>
      <c r="AH34" s="43"/>
      <c r="AI34" s="280" t="s">
        <v>7</v>
      </c>
      <c r="AJ34" s="281"/>
      <c r="AK34" s="280" t="s">
        <v>103</v>
      </c>
      <c r="AL34" s="282"/>
      <c r="AM34" s="282"/>
      <c r="AN34" s="281"/>
      <c r="AO34" s="43"/>
      <c r="AP34" s="43"/>
      <c r="AQ34" s="43"/>
      <c r="AR34" s="148"/>
      <c r="AS34" s="148"/>
      <c r="AT34" s="128" t="s">
        <v>184</v>
      </c>
      <c r="AU34" s="149"/>
      <c r="AV34" s="149"/>
      <c r="AW34" s="129" t="s">
        <v>185</v>
      </c>
      <c r="AX34" s="150">
        <v>0</v>
      </c>
      <c r="AY34" s="150"/>
      <c r="AZ34" s="126" t="s">
        <v>0</v>
      </c>
      <c r="BA34" s="151" t="str">
        <f t="shared" si="6"/>
        <v/>
      </c>
      <c r="BB34" s="151"/>
      <c r="BC34" s="1"/>
      <c r="BD34" s="1"/>
    </row>
    <row r="35" spans="1:57" ht="20.25" customHeight="1">
      <c r="A35" s="1"/>
      <c r="B35" s="1"/>
      <c r="C35" s="271" t="s">
        <v>29</v>
      </c>
      <c r="D35" s="271"/>
      <c r="E35" s="271"/>
      <c r="F35" s="290">
        <f>SUM(F32:G34)</f>
        <v>45.3</v>
      </c>
      <c r="G35" s="290"/>
      <c r="H35" s="290">
        <f>SUM(H32:I34)</f>
        <v>47.4</v>
      </c>
      <c r="I35" s="290"/>
      <c r="J35" s="290">
        <f>SUM(J32:K34)</f>
        <v>46.3</v>
      </c>
      <c r="K35" s="290"/>
      <c r="L35" s="290">
        <f>SUM(L32:M34)</f>
        <v>139</v>
      </c>
      <c r="M35" s="290"/>
      <c r="N35" s="293"/>
      <c r="O35" s="294"/>
      <c r="P35" s="1"/>
      <c r="Q35" s="43"/>
      <c r="R35" s="280" t="s">
        <v>7</v>
      </c>
      <c r="S35" s="281"/>
      <c r="T35" s="291">
        <f>SUMIFS($AU$13:$AV$27,$C$13:$D$27,"訪問介護員",$E$13:$F$27,"D")+SUMIFS($AU$13:$AV$27,$C$13:$D$27,"サービス提供責任者",$E$13:$F$27,"D")</f>
        <v>0</v>
      </c>
      <c r="U35" s="292"/>
      <c r="V35" s="287">
        <f>SUMIFS($AW$13:$AX$27,$C$13:$D$27,"訪問介護員",$E$13:$F$27,"D")+SUMIFS($AW$13:$AX$27,$C$13:$D$27,"サービス提供責任者",$E$13:$F$27,"D")</f>
        <v>0</v>
      </c>
      <c r="W35" s="288"/>
      <c r="X35" s="86"/>
      <c r="Y35" s="275">
        <v>0</v>
      </c>
      <c r="Z35" s="276"/>
      <c r="AA35" s="295">
        <v>0</v>
      </c>
      <c r="AB35" s="296"/>
      <c r="AC35" s="86"/>
      <c r="AD35" s="86"/>
      <c r="AE35" s="291" t="s">
        <v>38</v>
      </c>
      <c r="AF35" s="292"/>
      <c r="AG35" s="43"/>
      <c r="AH35" s="43"/>
      <c r="AI35" s="43"/>
      <c r="AJ35" s="43"/>
      <c r="AK35" s="83"/>
      <c r="AL35" s="84"/>
      <c r="AM35" s="84"/>
      <c r="AN35" s="43"/>
      <c r="AO35" s="43"/>
      <c r="AP35" s="43"/>
      <c r="AQ35" s="43"/>
      <c r="AR35" s="148"/>
      <c r="AS35" s="148"/>
      <c r="AT35" s="128" t="s">
        <v>184</v>
      </c>
      <c r="AU35" s="149"/>
      <c r="AV35" s="149"/>
      <c r="AW35" s="129" t="s">
        <v>185</v>
      </c>
      <c r="AX35" s="150">
        <v>0</v>
      </c>
      <c r="AY35" s="150"/>
      <c r="AZ35" s="126" t="s">
        <v>0</v>
      </c>
      <c r="BA35" s="151" t="str">
        <f t="shared" si="6"/>
        <v/>
      </c>
      <c r="BB35" s="151"/>
      <c r="BC35" s="1"/>
      <c r="BD35" s="1"/>
    </row>
    <row r="36" spans="1:57" ht="20.25" customHeight="1">
      <c r="A36" s="1"/>
      <c r="B36" s="1"/>
      <c r="C36" s="43"/>
      <c r="D36" s="43"/>
      <c r="E36" s="43"/>
      <c r="F36" s="43"/>
      <c r="G36" s="43"/>
      <c r="H36" s="43"/>
      <c r="I36" s="43"/>
      <c r="J36" s="43"/>
      <c r="K36" s="43"/>
      <c r="L36" s="68" t="s">
        <v>31</v>
      </c>
      <c r="M36" s="68"/>
      <c r="N36" s="1"/>
      <c r="O36" s="1"/>
      <c r="P36" s="1"/>
      <c r="Q36" s="43"/>
      <c r="R36" s="280" t="s">
        <v>29</v>
      </c>
      <c r="S36" s="281"/>
      <c r="T36" s="291">
        <f>SUM(T32:U35)</f>
        <v>912</v>
      </c>
      <c r="U36" s="292"/>
      <c r="V36" s="287">
        <f>SUM(V32:W35)</f>
        <v>228</v>
      </c>
      <c r="W36" s="288"/>
      <c r="X36" s="86"/>
      <c r="Y36" s="291">
        <f>SUM(Y32:Z35)</f>
        <v>432</v>
      </c>
      <c r="Z36" s="292"/>
      <c r="AA36" s="291">
        <f>SUM(AA32:AB35)</f>
        <v>108</v>
      </c>
      <c r="AB36" s="292"/>
      <c r="AC36" s="86"/>
      <c r="AD36" s="86"/>
      <c r="AE36" s="291">
        <f>SUM(AE32:AF33)</f>
        <v>3</v>
      </c>
      <c r="AF36" s="292"/>
      <c r="AG36" s="43"/>
      <c r="AH36" s="43"/>
      <c r="AI36" s="43"/>
      <c r="AJ36" s="43"/>
      <c r="AK36" s="83"/>
      <c r="AL36" s="84"/>
      <c r="AM36" s="84"/>
      <c r="AN36" s="43"/>
      <c r="AO36" s="43"/>
      <c r="AP36" s="43"/>
      <c r="AQ36" s="43"/>
      <c r="AR36" s="148"/>
      <c r="AS36" s="148"/>
      <c r="AT36" s="128" t="s">
        <v>184</v>
      </c>
      <c r="AU36" s="149"/>
      <c r="AV36" s="149"/>
      <c r="AW36" s="129" t="s">
        <v>185</v>
      </c>
      <c r="AX36" s="150">
        <v>0</v>
      </c>
      <c r="AY36" s="150"/>
      <c r="AZ36" s="126" t="s">
        <v>0</v>
      </c>
      <c r="BA36" s="151" t="str">
        <f t="shared" si="6"/>
        <v/>
      </c>
      <c r="BB36" s="151"/>
      <c r="BC36" s="1"/>
      <c r="BD36" s="1"/>
    </row>
    <row r="37" spans="1:57" ht="20.25" customHeight="1">
      <c r="A37" s="1"/>
      <c r="B37" s="1"/>
      <c r="C37" s="43"/>
      <c r="D37" s="43"/>
      <c r="E37" s="43"/>
      <c r="F37" s="43"/>
      <c r="G37" s="43"/>
      <c r="H37" s="43"/>
      <c r="I37" s="43"/>
      <c r="J37" s="43"/>
      <c r="K37" s="43"/>
      <c r="L37" s="303">
        <f>L35/3</f>
        <v>46.333333333333336</v>
      </c>
      <c r="M37" s="303"/>
      <c r="N37" s="1"/>
      <c r="O37" s="1"/>
      <c r="P37" s="1"/>
      <c r="Q37" s="43"/>
      <c r="R37" s="43"/>
      <c r="S37" s="43"/>
      <c r="T37" s="43"/>
      <c r="U37" s="43"/>
      <c r="V37" s="43"/>
      <c r="W37" s="43"/>
      <c r="X37" s="43"/>
      <c r="Y37" s="43"/>
      <c r="Z37" s="43"/>
      <c r="AA37" s="45"/>
      <c r="AB37" s="43"/>
      <c r="AC37" s="43"/>
      <c r="AD37" s="43"/>
      <c r="AE37" s="43"/>
      <c r="AF37" s="43"/>
      <c r="AG37" s="43"/>
      <c r="AH37" s="43"/>
      <c r="AI37" s="43"/>
      <c r="AJ37" s="43"/>
      <c r="AK37" s="83"/>
      <c r="AL37" s="84"/>
      <c r="AM37" s="84"/>
      <c r="AN37" s="43"/>
      <c r="AO37" s="43"/>
      <c r="AP37" s="43"/>
      <c r="AQ37" s="43"/>
      <c r="AR37" s="75"/>
      <c r="AS37" s="75"/>
      <c r="AT37" s="82"/>
      <c r="AU37" s="82"/>
      <c r="AV37" s="75"/>
      <c r="AW37" s="75"/>
      <c r="AX37" s="75"/>
      <c r="AY37" s="1"/>
      <c r="AZ37" s="1"/>
      <c r="BA37" s="1"/>
      <c r="BB37" s="1"/>
      <c r="BC37" s="1"/>
      <c r="BD37" s="1"/>
    </row>
    <row r="38" spans="1:57" ht="20.25" customHeight="1">
      <c r="A38" s="1"/>
      <c r="B38" s="1"/>
      <c r="C38" s="1"/>
      <c r="D38" s="1"/>
      <c r="E38" s="1"/>
      <c r="F38" s="1"/>
      <c r="G38" s="1"/>
      <c r="H38" s="1"/>
      <c r="I38" s="1"/>
      <c r="J38" s="1"/>
      <c r="K38" s="1"/>
      <c r="L38" s="1"/>
      <c r="M38" s="1"/>
      <c r="N38" s="1"/>
      <c r="O38" s="1"/>
      <c r="P38" s="1"/>
      <c r="Q38" s="43"/>
      <c r="R38" s="45" t="s">
        <v>67</v>
      </c>
      <c r="S38" s="43"/>
      <c r="T38" s="43"/>
      <c r="U38" s="43"/>
      <c r="V38" s="43"/>
      <c r="W38" s="43"/>
      <c r="X38" s="80" t="s">
        <v>137</v>
      </c>
      <c r="Y38" s="280" t="str">
        <f>IF($AZ$3="","",IF($AZ$3="暦月","暦月",IF($AZ$3="４週","週")))</f>
        <v>週</v>
      </c>
      <c r="Z38" s="281"/>
      <c r="AA38" s="81"/>
      <c r="AB38" s="80"/>
      <c r="AC38" s="43"/>
      <c r="AD38" s="43"/>
      <c r="AE38" s="43"/>
      <c r="AF38" s="43"/>
      <c r="AG38" s="43"/>
      <c r="AH38" s="43"/>
      <c r="AI38" s="43"/>
      <c r="AJ38" s="43"/>
      <c r="AK38" s="83"/>
      <c r="AL38" s="84"/>
      <c r="AM38" s="84"/>
      <c r="AN38" s="43"/>
      <c r="AO38" s="43"/>
      <c r="AP38" s="43"/>
      <c r="AQ38" s="43"/>
      <c r="AR38" s="131"/>
      <c r="AS38" s="131" t="s">
        <v>186</v>
      </c>
      <c r="AT38" s="131"/>
      <c r="AU38" s="131"/>
      <c r="AV38" s="131"/>
      <c r="AW38" s="131"/>
      <c r="AX38" s="131"/>
      <c r="AY38" s="131"/>
      <c r="AZ38" s="131"/>
      <c r="BA38" s="1"/>
      <c r="BB38" s="131"/>
      <c r="BC38" s="1"/>
      <c r="BD38" s="1"/>
    </row>
    <row r="39" spans="1:57" ht="20.25" customHeight="1">
      <c r="A39" s="1"/>
      <c r="B39" s="1"/>
      <c r="C39" s="35"/>
      <c r="D39" s="69"/>
      <c r="E39" s="69"/>
      <c r="F39" s="43"/>
      <c r="G39" s="43"/>
      <c r="H39" s="43"/>
      <c r="I39" s="43"/>
      <c r="J39" s="43"/>
      <c r="K39" s="43"/>
      <c r="L39" s="70" t="s">
        <v>135</v>
      </c>
      <c r="M39" s="45"/>
      <c r="N39" s="45"/>
      <c r="O39" s="71"/>
      <c r="P39" s="1"/>
      <c r="Q39" s="43"/>
      <c r="R39" s="43" t="s">
        <v>61</v>
      </c>
      <c r="S39" s="43"/>
      <c r="T39" s="43"/>
      <c r="U39" s="43"/>
      <c r="V39" s="43"/>
      <c r="W39" s="43" t="s">
        <v>62</v>
      </c>
      <c r="X39" s="43"/>
      <c r="Y39" s="43"/>
      <c r="Z39" s="43"/>
      <c r="AA39" s="45"/>
      <c r="AB39" s="43"/>
      <c r="AC39" s="43"/>
      <c r="AD39" s="43"/>
      <c r="AE39" s="43"/>
      <c r="AF39" s="43"/>
      <c r="AG39" s="43"/>
      <c r="AH39" s="43"/>
      <c r="AI39" s="43"/>
      <c r="AJ39" s="43"/>
      <c r="AK39" s="83"/>
      <c r="AL39" s="84"/>
      <c r="AM39" s="84"/>
      <c r="AN39" s="43"/>
      <c r="AO39" s="43"/>
      <c r="AP39" s="43"/>
      <c r="AQ39" s="43"/>
      <c r="AR39" s="131"/>
      <c r="AS39" s="131" t="s">
        <v>187</v>
      </c>
      <c r="AT39" s="131"/>
      <c r="AU39" s="131"/>
      <c r="AV39" s="131"/>
      <c r="AW39" s="131"/>
      <c r="AX39" s="131"/>
      <c r="AY39" s="131"/>
      <c r="AZ39" s="131"/>
      <c r="BA39" s="131"/>
      <c r="BB39" s="1"/>
      <c r="BC39" s="1"/>
      <c r="BD39" s="1"/>
    </row>
    <row r="40" spans="1:57" ht="20.25" customHeight="1">
      <c r="A40" s="1"/>
      <c r="B40" s="1"/>
      <c r="C40" s="72" t="s">
        <v>35</v>
      </c>
      <c r="D40" s="72"/>
      <c r="E40" s="43"/>
      <c r="F40" s="72" t="s">
        <v>37</v>
      </c>
      <c r="G40" s="72"/>
      <c r="H40" s="43"/>
      <c r="I40" s="73"/>
      <c r="J40" s="73"/>
      <c r="K40" s="43"/>
      <c r="L40" s="68" t="s">
        <v>70</v>
      </c>
      <c r="M40" s="68"/>
      <c r="N40" s="68"/>
      <c r="O40" s="43"/>
      <c r="P40" s="1"/>
      <c r="Q40" s="43"/>
      <c r="R40" s="43" t="str">
        <f>IF($Y$38="週","対象時間数（週平均）","対象時間数（当月合計）")</f>
        <v>対象時間数（週平均）</v>
      </c>
      <c r="S40" s="43"/>
      <c r="T40" s="43"/>
      <c r="U40" s="43"/>
      <c r="V40" s="43"/>
      <c r="W40" s="43" t="str">
        <f>IF($Y$38="週","週に勤務すべき時間数","当月に勤務すべき時間数")</f>
        <v>週に勤務すべき時間数</v>
      </c>
      <c r="X40" s="43"/>
      <c r="Y40" s="43"/>
      <c r="Z40" s="43"/>
      <c r="AA40" s="45"/>
      <c r="AB40" s="278" t="s">
        <v>63</v>
      </c>
      <c r="AC40" s="278"/>
      <c r="AD40" s="278"/>
      <c r="AE40" s="278"/>
      <c r="AF40" s="43"/>
      <c r="AG40" s="43"/>
      <c r="AH40" s="43"/>
      <c r="AI40" s="43"/>
      <c r="AJ40" s="43"/>
      <c r="AK40" s="83"/>
      <c r="AL40" s="84"/>
      <c r="AM40" s="84"/>
      <c r="AN40" s="43"/>
      <c r="AO40" s="43"/>
      <c r="AP40" s="43"/>
      <c r="AQ40" s="43"/>
      <c r="AR40" s="43"/>
      <c r="AS40" s="43"/>
      <c r="AT40" s="43"/>
      <c r="AU40" s="43"/>
      <c r="AV40" s="43"/>
      <c r="AW40" s="43"/>
      <c r="AX40" s="1"/>
      <c r="AY40" s="1"/>
      <c r="AZ40" s="1"/>
      <c r="BA40" s="1"/>
      <c r="BB40" s="1"/>
      <c r="BC40" s="1"/>
      <c r="BD40" s="1"/>
    </row>
    <row r="41" spans="1:57" ht="20.25" customHeight="1">
      <c r="A41" s="1"/>
      <c r="B41" s="1"/>
      <c r="C41" s="304">
        <f>L37</f>
        <v>46.333333333333336</v>
      </c>
      <c r="D41" s="305"/>
      <c r="E41" s="74" t="s">
        <v>32</v>
      </c>
      <c r="F41" s="306">
        <v>40</v>
      </c>
      <c r="G41" s="307"/>
      <c r="H41" s="74" t="s">
        <v>33</v>
      </c>
      <c r="I41" s="304">
        <f>C41/F41</f>
        <v>1.1583333333333334</v>
      </c>
      <c r="J41" s="305"/>
      <c r="K41" s="74" t="s">
        <v>34</v>
      </c>
      <c r="L41" s="308">
        <f>IF(C41&lt;40,1,ROUNDUP(I41,1))</f>
        <v>1.2000000000000002</v>
      </c>
      <c r="M41" s="309"/>
      <c r="N41" s="310"/>
      <c r="O41" s="43"/>
      <c r="P41" s="1"/>
      <c r="Q41" s="43"/>
      <c r="R41" s="311">
        <f>IF($Y$38="週",AA36,Y36)</f>
        <v>108</v>
      </c>
      <c r="S41" s="312"/>
      <c r="T41" s="312"/>
      <c r="U41" s="313"/>
      <c r="V41" s="74" t="s">
        <v>32</v>
      </c>
      <c r="W41" s="280">
        <f>IF($Y$38="週",$AV$5,$AZ$5)</f>
        <v>40</v>
      </c>
      <c r="X41" s="282"/>
      <c r="Y41" s="282"/>
      <c r="Z41" s="281"/>
      <c r="AA41" s="74" t="s">
        <v>33</v>
      </c>
      <c r="AB41" s="297">
        <f>ROUNDDOWN(R41/W41,1)</f>
        <v>2.7</v>
      </c>
      <c r="AC41" s="298"/>
      <c r="AD41" s="298"/>
      <c r="AE41" s="299"/>
      <c r="AF41" s="43"/>
      <c r="AG41" s="43"/>
      <c r="AH41" s="43"/>
      <c r="AI41" s="43"/>
      <c r="AJ41" s="43"/>
      <c r="AK41" s="83"/>
      <c r="AL41" s="84"/>
      <c r="AM41" s="84"/>
      <c r="AN41" s="43"/>
      <c r="AO41" s="43"/>
      <c r="AP41" s="43"/>
      <c r="AQ41" s="43"/>
      <c r="AR41" s="43"/>
      <c r="AS41" s="43"/>
      <c r="AT41" s="43"/>
      <c r="AU41" s="43"/>
      <c r="AV41" s="43"/>
      <c r="AW41" s="43"/>
      <c r="AX41" s="1"/>
      <c r="AY41" s="1"/>
      <c r="AZ41" s="1"/>
      <c r="BA41" s="1"/>
      <c r="BB41" s="1"/>
      <c r="BC41" s="1"/>
      <c r="BD41" s="1"/>
    </row>
    <row r="42" spans="1:57" ht="20.25" customHeight="1">
      <c r="A42" s="1"/>
      <c r="B42" s="1"/>
      <c r="C42" s="43"/>
      <c r="D42" s="43"/>
      <c r="E42" s="43"/>
      <c r="F42" s="43"/>
      <c r="G42" s="43"/>
      <c r="H42" s="43"/>
      <c r="I42" s="43"/>
      <c r="J42" s="43"/>
      <c r="K42" s="43"/>
      <c r="L42" s="43" t="s">
        <v>106</v>
      </c>
      <c r="M42" s="43"/>
      <c r="N42" s="43"/>
      <c r="O42" s="43"/>
      <c r="P42" s="1"/>
      <c r="Q42" s="43"/>
      <c r="R42" s="43"/>
      <c r="S42" s="43"/>
      <c r="T42" s="43"/>
      <c r="U42" s="43"/>
      <c r="V42" s="43"/>
      <c r="W42" s="43"/>
      <c r="X42" s="43"/>
      <c r="Y42" s="43"/>
      <c r="Z42" s="43"/>
      <c r="AA42" s="45"/>
      <c r="AB42" s="43" t="s">
        <v>105</v>
      </c>
      <c r="AC42" s="43"/>
      <c r="AD42" s="43"/>
      <c r="AE42" s="43"/>
      <c r="AF42" s="43"/>
      <c r="AG42" s="43"/>
      <c r="AH42" s="43"/>
      <c r="AI42" s="43"/>
      <c r="AJ42" s="43"/>
      <c r="AK42" s="83"/>
      <c r="AL42" s="84"/>
      <c r="AM42" s="84"/>
      <c r="AN42" s="43"/>
      <c r="AO42" s="43"/>
      <c r="AP42" s="43"/>
      <c r="AQ42" s="43"/>
      <c r="AR42" s="43"/>
      <c r="AS42" s="43"/>
      <c r="AT42" s="43"/>
      <c r="AU42" s="43"/>
      <c r="AV42" s="43"/>
      <c r="AW42" s="43"/>
      <c r="AX42" s="1"/>
      <c r="AY42" s="1"/>
      <c r="AZ42" s="1"/>
      <c r="BA42" s="1"/>
      <c r="BB42" s="1"/>
      <c r="BC42" s="1"/>
      <c r="BD42" s="1"/>
    </row>
    <row r="43" spans="1:57" ht="20.25" customHeight="1">
      <c r="A43" s="1"/>
      <c r="B43" s="1"/>
      <c r="C43" s="43" t="s">
        <v>145</v>
      </c>
      <c r="D43" s="43"/>
      <c r="E43" s="43"/>
      <c r="F43" s="43"/>
      <c r="G43" s="43"/>
      <c r="H43" s="43"/>
      <c r="I43" s="43"/>
      <c r="J43" s="43"/>
      <c r="K43" s="43"/>
      <c r="L43" s="43"/>
      <c r="M43" s="43"/>
      <c r="N43" s="43"/>
      <c r="O43" s="43"/>
      <c r="P43" s="1"/>
      <c r="Q43" s="43"/>
      <c r="R43" s="43" t="s">
        <v>66</v>
      </c>
      <c r="S43" s="43"/>
      <c r="T43" s="43"/>
      <c r="U43" s="43"/>
      <c r="V43" s="43"/>
      <c r="W43" s="43"/>
      <c r="X43" s="43"/>
      <c r="Y43" s="43"/>
      <c r="Z43" s="43"/>
      <c r="AA43" s="45"/>
      <c r="AB43" s="43"/>
      <c r="AC43" s="43"/>
      <c r="AD43" s="43"/>
      <c r="AE43" s="43"/>
      <c r="AF43" s="43"/>
      <c r="AG43" s="43"/>
      <c r="AH43" s="43"/>
      <c r="AI43" s="43"/>
      <c r="AJ43" s="43"/>
      <c r="AK43" s="83"/>
      <c r="AL43" s="84"/>
      <c r="AM43" s="84"/>
      <c r="AN43" s="43"/>
      <c r="AO43" s="43"/>
      <c r="AP43" s="43"/>
      <c r="AQ43" s="43"/>
      <c r="AR43" s="43"/>
      <c r="AS43" s="43"/>
      <c r="AT43" s="43"/>
      <c r="AU43" s="43"/>
      <c r="AV43" s="43"/>
      <c r="AW43" s="43"/>
      <c r="AX43" s="1"/>
      <c r="AY43" s="1"/>
      <c r="AZ43" s="1"/>
      <c r="BA43" s="1"/>
      <c r="BB43" s="1"/>
      <c r="BC43" s="1"/>
      <c r="BD43" s="1"/>
    </row>
    <row r="44" spans="1:57" ht="20.25" customHeight="1">
      <c r="A44" s="1"/>
      <c r="B44" s="1"/>
      <c r="C44" s="43"/>
      <c r="D44" s="43" t="s">
        <v>146</v>
      </c>
      <c r="E44" s="43"/>
      <c r="F44" s="43"/>
      <c r="G44" s="43"/>
      <c r="H44" s="43"/>
      <c r="I44" s="43"/>
      <c r="J44" s="43"/>
      <c r="K44" s="43"/>
      <c r="L44" s="43"/>
      <c r="M44" s="43"/>
      <c r="N44" s="43"/>
      <c r="O44" s="43"/>
      <c r="P44" s="1"/>
      <c r="Q44" s="43"/>
      <c r="R44" s="43" t="s">
        <v>69</v>
      </c>
      <c r="S44" s="43"/>
      <c r="T44" s="43"/>
      <c r="U44" s="43"/>
      <c r="V44" s="43"/>
      <c r="W44" s="43"/>
      <c r="X44" s="43"/>
      <c r="Y44" s="43"/>
      <c r="Z44" s="43"/>
      <c r="AA44" s="45"/>
      <c r="AB44" s="74"/>
      <c r="AC44" s="74"/>
      <c r="AD44" s="74"/>
      <c r="AE44" s="74"/>
      <c r="AF44" s="43"/>
      <c r="AG44" s="43"/>
      <c r="AH44" s="43"/>
      <c r="AI44" s="43"/>
      <c r="AJ44" s="43"/>
      <c r="AK44" s="83"/>
      <c r="AL44" s="84"/>
      <c r="AM44" s="84"/>
      <c r="AN44" s="43"/>
      <c r="AO44" s="43"/>
      <c r="AP44" s="43"/>
      <c r="AQ44" s="43"/>
      <c r="AR44" s="43"/>
      <c r="AS44" s="43"/>
      <c r="AT44" s="43"/>
      <c r="AU44" s="43"/>
      <c r="AV44" s="43"/>
      <c r="AW44" s="43"/>
      <c r="AX44" s="1"/>
      <c r="AY44" s="1"/>
      <c r="AZ44" s="1"/>
      <c r="BA44" s="1"/>
      <c r="BB44" s="1"/>
      <c r="BC44" s="1"/>
      <c r="BD44" s="1"/>
    </row>
    <row r="45" spans="1:57" ht="20.25" customHeight="1">
      <c r="A45" s="1"/>
      <c r="B45" s="1"/>
      <c r="C45" s="43" t="s">
        <v>39</v>
      </c>
      <c r="D45" s="43"/>
      <c r="E45" s="43"/>
      <c r="F45" s="43"/>
      <c r="G45" s="43"/>
      <c r="H45" s="43"/>
      <c r="I45" s="43"/>
      <c r="J45" s="43"/>
      <c r="K45" s="43"/>
      <c r="L45" s="43"/>
      <c r="M45" s="43"/>
      <c r="N45" s="43"/>
      <c r="O45" s="43"/>
      <c r="P45" s="1"/>
      <c r="Q45" s="43"/>
      <c r="R45" s="43" t="s">
        <v>64</v>
      </c>
      <c r="S45" s="43"/>
      <c r="T45" s="43"/>
      <c r="U45" s="43"/>
      <c r="V45" s="43"/>
      <c r="W45" s="43" t="s">
        <v>68</v>
      </c>
      <c r="X45" s="43"/>
      <c r="Y45" s="43"/>
      <c r="Z45" s="43"/>
      <c r="AA45" s="43"/>
      <c r="AB45" s="274" t="s">
        <v>29</v>
      </c>
      <c r="AC45" s="274"/>
      <c r="AD45" s="274"/>
      <c r="AE45" s="274"/>
      <c r="AF45" s="43"/>
      <c r="AG45" s="43"/>
      <c r="AH45" s="43"/>
      <c r="AI45" s="43"/>
      <c r="AJ45" s="43"/>
      <c r="AK45" s="83"/>
      <c r="AL45" s="84"/>
      <c r="AM45" s="84"/>
      <c r="AN45" s="43"/>
      <c r="AO45" s="43"/>
      <c r="AP45" s="43"/>
      <c r="AQ45" s="43"/>
      <c r="AR45" s="43"/>
      <c r="AS45" s="43"/>
      <c r="AT45" s="43"/>
      <c r="AU45" s="43"/>
      <c r="AV45" s="43"/>
      <c r="AW45" s="43"/>
      <c r="AX45" s="1"/>
      <c r="AY45" s="1"/>
      <c r="AZ45" s="1"/>
      <c r="BA45" s="1"/>
      <c r="BB45" s="1"/>
      <c r="BC45" s="1"/>
      <c r="BD45" s="1"/>
    </row>
    <row r="46" spans="1:57" ht="20.25" customHeight="1">
      <c r="A46" s="1"/>
      <c r="B46" s="1"/>
      <c r="C46" s="43" t="s">
        <v>40</v>
      </c>
      <c r="D46" s="43"/>
      <c r="E46" s="43"/>
      <c r="F46" s="43"/>
      <c r="G46" s="43"/>
      <c r="H46" s="43"/>
      <c r="I46" s="43"/>
      <c r="J46" s="43"/>
      <c r="K46" s="43"/>
      <c r="L46" s="43"/>
      <c r="M46" s="43"/>
      <c r="N46" s="43"/>
      <c r="O46" s="43"/>
      <c r="P46" s="1"/>
      <c r="Q46" s="43"/>
      <c r="R46" s="280">
        <f>AE36</f>
        <v>3</v>
      </c>
      <c r="S46" s="282"/>
      <c r="T46" s="282"/>
      <c r="U46" s="281"/>
      <c r="V46" s="74" t="s">
        <v>123</v>
      </c>
      <c r="W46" s="297">
        <f>AB41</f>
        <v>2.7</v>
      </c>
      <c r="X46" s="298"/>
      <c r="Y46" s="298"/>
      <c r="Z46" s="299"/>
      <c r="AA46" s="74" t="s">
        <v>33</v>
      </c>
      <c r="AB46" s="300">
        <f>ROUNDDOWN(R46+W46,1)</f>
        <v>5.7</v>
      </c>
      <c r="AC46" s="301"/>
      <c r="AD46" s="301"/>
      <c r="AE46" s="302"/>
      <c r="AF46" s="43"/>
      <c r="AG46" s="43"/>
      <c r="AH46" s="43"/>
      <c r="AI46" s="43"/>
      <c r="AJ46" s="43"/>
      <c r="AK46" s="83"/>
      <c r="AL46" s="84"/>
      <c r="AM46" s="84"/>
      <c r="AN46" s="43"/>
      <c r="AO46" s="43"/>
      <c r="AP46" s="43"/>
      <c r="AQ46" s="43"/>
      <c r="AR46" s="43"/>
      <c r="AS46" s="43"/>
      <c r="AT46" s="43"/>
      <c r="AU46" s="43"/>
      <c r="AV46" s="43"/>
      <c r="AW46" s="43"/>
      <c r="AX46" s="1"/>
      <c r="AY46" s="1"/>
      <c r="AZ46" s="1"/>
      <c r="BA46" s="1"/>
      <c r="BB46" s="1"/>
      <c r="BC46" s="1"/>
      <c r="BD46" s="1"/>
    </row>
    <row r="47" spans="1:57" ht="20.25" customHeight="1">
      <c r="A47" s="1"/>
      <c r="B47" s="1"/>
      <c r="C47" s="43" t="s">
        <v>41</v>
      </c>
      <c r="D47" s="69"/>
      <c r="E47" s="69"/>
      <c r="F47" s="43"/>
      <c r="G47" s="43"/>
      <c r="H47" s="43"/>
      <c r="I47" s="43"/>
      <c r="J47" s="43"/>
      <c r="K47" s="43"/>
      <c r="L47" s="43"/>
      <c r="M47" s="43"/>
      <c r="N47" s="43"/>
      <c r="O47" s="43"/>
      <c r="P47" s="1"/>
      <c r="Q47" s="43"/>
      <c r="R47" s="43"/>
      <c r="S47" s="43"/>
      <c r="T47" s="43"/>
      <c r="U47" s="43"/>
      <c r="V47" s="43"/>
      <c r="W47" s="43"/>
      <c r="X47" s="43"/>
      <c r="Y47" s="43"/>
      <c r="Z47" s="43"/>
      <c r="AA47" s="43"/>
      <c r="AB47" s="43"/>
      <c r="AC47" s="45"/>
      <c r="AD47" s="43"/>
      <c r="AE47" s="43"/>
      <c r="AF47" s="43"/>
      <c r="AG47" s="43"/>
      <c r="AH47" s="43"/>
      <c r="AI47" s="43"/>
      <c r="AJ47" s="43"/>
      <c r="AK47" s="83"/>
      <c r="AL47" s="84"/>
      <c r="AM47" s="84"/>
      <c r="AN47" s="43"/>
      <c r="AO47" s="43"/>
      <c r="AP47" s="43"/>
      <c r="AQ47" s="43"/>
      <c r="AR47" s="43"/>
      <c r="AS47" s="43"/>
      <c r="AT47" s="43"/>
      <c r="AU47" s="43"/>
      <c r="AV47" s="43"/>
      <c r="AW47" s="43"/>
      <c r="AX47" s="1"/>
      <c r="AY47" s="1"/>
      <c r="AZ47" s="1"/>
      <c r="BA47" s="1"/>
      <c r="BB47" s="1"/>
      <c r="BC47" s="1"/>
      <c r="BD47" s="1"/>
    </row>
    <row r="48" spans="1:57" ht="20.25" customHeight="1">
      <c r="C48" s="52"/>
      <c r="D48" s="52"/>
      <c r="T48" s="52"/>
      <c r="AJ48" s="53"/>
      <c r="AK48" s="54"/>
      <c r="AL48" s="54"/>
      <c r="BE48" s="54"/>
    </row>
    <row r="49" spans="3:58" ht="20.25" customHeight="1">
      <c r="C49" s="52"/>
      <c r="D49" s="52"/>
      <c r="U49" s="52"/>
      <c r="AK49" s="53"/>
      <c r="AL49" s="54"/>
      <c r="AM49" s="54"/>
      <c r="BF49" s="54"/>
    </row>
    <row r="50" spans="3:58" ht="20.25" customHeight="1">
      <c r="D50" s="52"/>
      <c r="U50" s="52"/>
      <c r="AK50" s="53"/>
      <c r="AL50" s="54"/>
      <c r="AM50" s="54"/>
      <c r="BF50" s="54"/>
    </row>
    <row r="51" spans="3:58" ht="20.25" customHeight="1">
      <c r="C51" s="52"/>
      <c r="D51" s="52"/>
      <c r="U51" s="52"/>
      <c r="AK51" s="53"/>
      <c r="AL51" s="54"/>
      <c r="AM51" s="54"/>
      <c r="BF51" s="54"/>
    </row>
    <row r="52" spans="3:58" ht="20.25" customHeight="1">
      <c r="C52" s="53"/>
      <c r="D52" s="53"/>
      <c r="E52" s="53"/>
      <c r="F52" s="53"/>
      <c r="G52" s="53"/>
      <c r="H52" s="53"/>
      <c r="I52" s="53"/>
      <c r="J52" s="53"/>
      <c r="K52" s="53"/>
      <c r="L52" s="53"/>
      <c r="M52" s="53"/>
      <c r="N52" s="53"/>
      <c r="O52" s="53"/>
      <c r="P52" s="53"/>
      <c r="Q52" s="53"/>
      <c r="R52" s="53"/>
      <c r="S52" s="53"/>
      <c r="T52" s="53"/>
      <c r="U52" s="54"/>
      <c r="V52" s="54"/>
      <c r="W52" s="53"/>
      <c r="X52" s="53"/>
      <c r="Y52" s="53"/>
      <c r="Z52" s="53"/>
      <c r="AA52" s="53"/>
      <c r="AB52" s="53"/>
      <c r="AC52" s="53"/>
      <c r="AD52" s="53"/>
      <c r="AE52" s="53"/>
      <c r="AF52" s="53"/>
      <c r="AG52" s="53"/>
      <c r="AH52" s="53"/>
      <c r="AI52" s="53"/>
      <c r="AJ52" s="53"/>
      <c r="AK52" s="53"/>
      <c r="AL52" s="54"/>
      <c r="AM52" s="54"/>
      <c r="BF52" s="54"/>
    </row>
    <row r="53" spans="3:58" ht="20.25" customHeight="1">
      <c r="C53" s="53"/>
      <c r="D53" s="53"/>
      <c r="E53" s="53"/>
      <c r="F53" s="53"/>
      <c r="G53" s="53"/>
      <c r="H53" s="53"/>
      <c r="I53" s="53"/>
      <c r="J53" s="53"/>
      <c r="K53" s="53"/>
      <c r="L53" s="53"/>
      <c r="M53" s="53"/>
      <c r="N53" s="53"/>
      <c r="O53" s="53"/>
      <c r="P53" s="53"/>
      <c r="Q53" s="53"/>
      <c r="R53" s="53"/>
      <c r="S53" s="53"/>
      <c r="T53" s="53"/>
      <c r="U53" s="54"/>
      <c r="V53" s="54"/>
      <c r="W53" s="53"/>
      <c r="X53" s="53"/>
      <c r="Y53" s="53"/>
      <c r="Z53" s="53"/>
      <c r="AA53" s="53"/>
      <c r="AB53" s="53"/>
      <c r="AC53" s="53"/>
      <c r="AD53" s="53"/>
      <c r="AE53" s="53"/>
      <c r="AF53" s="53"/>
      <c r="AG53" s="53"/>
      <c r="AH53" s="53"/>
      <c r="AI53" s="53"/>
      <c r="AJ53" s="53"/>
      <c r="AK53" s="53"/>
      <c r="AL53" s="54"/>
      <c r="AM53" s="54"/>
      <c r="BF53" s="54"/>
    </row>
  </sheetData>
  <sheetProtection insertRows="0"/>
  <mergeCells count="244">
    <mergeCell ref="C41:D41"/>
    <mergeCell ref="F41:G41"/>
    <mergeCell ref="I41:J41"/>
    <mergeCell ref="L41:N41"/>
    <mergeCell ref="R41:U41"/>
    <mergeCell ref="W41:Z41"/>
    <mergeCell ref="AB41:AE41"/>
    <mergeCell ref="AA36:AB36"/>
    <mergeCell ref="AE36:AF36"/>
    <mergeCell ref="AB45:AE45"/>
    <mergeCell ref="R46:U46"/>
    <mergeCell ref="W46:Z46"/>
    <mergeCell ref="AB46:AE46"/>
    <mergeCell ref="Y38:Z38"/>
    <mergeCell ref="AB40:AE40"/>
    <mergeCell ref="L34:M34"/>
    <mergeCell ref="R34:S34"/>
    <mergeCell ref="L37:M37"/>
    <mergeCell ref="R36:S36"/>
    <mergeCell ref="T36:U36"/>
    <mergeCell ref="V36:W36"/>
    <mergeCell ref="Y36:Z36"/>
    <mergeCell ref="T35:U35"/>
    <mergeCell ref="V35:W35"/>
    <mergeCell ref="Y35:Z35"/>
    <mergeCell ref="AA35:AB35"/>
    <mergeCell ref="AE35:AF35"/>
    <mergeCell ref="AK34:AN34"/>
    <mergeCell ref="C35:E35"/>
    <mergeCell ref="F35:G35"/>
    <mergeCell ref="H35:I35"/>
    <mergeCell ref="J35:K35"/>
    <mergeCell ref="L35:M35"/>
    <mergeCell ref="N35:O35"/>
    <mergeCell ref="R35:S35"/>
    <mergeCell ref="T34:U34"/>
    <mergeCell ref="V34:W34"/>
    <mergeCell ref="Y34:Z34"/>
    <mergeCell ref="AA34:AB34"/>
    <mergeCell ref="AE34:AF34"/>
    <mergeCell ref="AI34:AJ34"/>
    <mergeCell ref="C34:E34"/>
    <mergeCell ref="F34:G34"/>
    <mergeCell ref="H34:I34"/>
    <mergeCell ref="J34:K34"/>
    <mergeCell ref="AI33:AJ33"/>
    <mergeCell ref="AK33:AN33"/>
    <mergeCell ref="V32:W32"/>
    <mergeCell ref="Y32:Z32"/>
    <mergeCell ref="AA32:AB32"/>
    <mergeCell ref="AE32:AF32"/>
    <mergeCell ref="AI32:AJ32"/>
    <mergeCell ref="AK32:AN32"/>
    <mergeCell ref="C33:E33"/>
    <mergeCell ref="F33:G33"/>
    <mergeCell ref="H33:I33"/>
    <mergeCell ref="J33:K33"/>
    <mergeCell ref="L33:M33"/>
    <mergeCell ref="R33:S33"/>
    <mergeCell ref="T33:U33"/>
    <mergeCell ref="V33:W33"/>
    <mergeCell ref="Y33:Z33"/>
    <mergeCell ref="C32:E32"/>
    <mergeCell ref="F32:G32"/>
    <mergeCell ref="H32:I32"/>
    <mergeCell ref="J32:K32"/>
    <mergeCell ref="L32:M32"/>
    <mergeCell ref="R32:S32"/>
    <mergeCell ref="T32:U32"/>
    <mergeCell ref="AA33:AB33"/>
    <mergeCell ref="AE33:AF33"/>
    <mergeCell ref="L30:M30"/>
    <mergeCell ref="R30:S31"/>
    <mergeCell ref="T30:W30"/>
    <mergeCell ref="Y30:AB30"/>
    <mergeCell ref="AI30:AJ30"/>
    <mergeCell ref="AK30:AN30"/>
    <mergeCell ref="AR29:BB29"/>
    <mergeCell ref="AR30:BB30"/>
    <mergeCell ref="AI31:AJ31"/>
    <mergeCell ref="AK31:AN31"/>
    <mergeCell ref="AR31:AS31"/>
    <mergeCell ref="AU31:AV31"/>
    <mergeCell ref="AW31:AZ31"/>
    <mergeCell ref="BA31:BB31"/>
    <mergeCell ref="AR32:AS32"/>
    <mergeCell ref="AU32:AV32"/>
    <mergeCell ref="AX32:AY32"/>
    <mergeCell ref="BA32:BB32"/>
    <mergeCell ref="AR33:AS33"/>
    <mergeCell ref="AU33:AV33"/>
    <mergeCell ref="AX33:AY33"/>
    <mergeCell ref="BA33:BB33"/>
    <mergeCell ref="C31:E31"/>
    <mergeCell ref="F31:G31"/>
    <mergeCell ref="H31:I31"/>
    <mergeCell ref="J31:K31"/>
    <mergeCell ref="L31:M31"/>
    <mergeCell ref="T31:U31"/>
    <mergeCell ref="V31:W31"/>
    <mergeCell ref="Y31:Z31"/>
    <mergeCell ref="AA31:AB31"/>
    <mergeCell ref="AY26:BD26"/>
    <mergeCell ref="C26:D26"/>
    <mergeCell ref="E26:F26"/>
    <mergeCell ref="G26:K26"/>
    <mergeCell ref="L26:O26"/>
    <mergeCell ref="AU26:AV26"/>
    <mergeCell ref="AW26:AX26"/>
    <mergeCell ref="C27:D27"/>
    <mergeCell ref="E27:F27"/>
    <mergeCell ref="G27:K27"/>
    <mergeCell ref="L27:O27"/>
    <mergeCell ref="AU27:AV27"/>
    <mergeCell ref="AW27:AX27"/>
    <mergeCell ref="AY27:BD27"/>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3:BD13"/>
    <mergeCell ref="C15:D15"/>
    <mergeCell ref="E15:F15"/>
    <mergeCell ref="G15:K15"/>
    <mergeCell ref="L15:O15"/>
    <mergeCell ref="AU15:AV15"/>
    <mergeCell ref="AW15:AX15"/>
    <mergeCell ref="AY15:BD15"/>
    <mergeCell ref="C13:D13"/>
    <mergeCell ref="E13:F13"/>
    <mergeCell ref="G13:K13"/>
    <mergeCell ref="L13:O13"/>
    <mergeCell ref="AU13:AV13"/>
    <mergeCell ref="AW13:AX13"/>
    <mergeCell ref="C14:D14"/>
    <mergeCell ref="E14:F14"/>
    <mergeCell ref="G14:K14"/>
    <mergeCell ref="L14:O14"/>
    <mergeCell ref="AU14:AV14"/>
    <mergeCell ref="AW14:AX14"/>
    <mergeCell ref="AY14:BD1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 ref="C4:V6"/>
    <mergeCell ref="AR34:AS34"/>
    <mergeCell ref="AU34:AV34"/>
    <mergeCell ref="AX34:AY34"/>
    <mergeCell ref="BA34:BB34"/>
    <mergeCell ref="AR35:AS35"/>
    <mergeCell ref="AU35:AV35"/>
    <mergeCell ref="AX35:AY35"/>
    <mergeCell ref="BA35:BB35"/>
    <mergeCell ref="AR36:AS36"/>
    <mergeCell ref="AU36:AV36"/>
    <mergeCell ref="AX36:AY36"/>
    <mergeCell ref="BA36:BB36"/>
  </mergeCells>
  <phoneticPr fontId="1"/>
  <conditionalFormatting sqref="P13:AX27">
    <cfRule type="expression" dxfId="15" priority="4">
      <formula>INDIRECT(ADDRESS(ROW(),COLUMN()))=TRUNC(INDIRECT(ADDRESS(ROW(),COLUMN())))</formula>
    </cfRule>
  </conditionalFormatting>
  <conditionalFormatting sqref="F32:M35">
    <cfRule type="expression" dxfId="14" priority="3">
      <formula>INDIRECT(ADDRESS(ROW(),COLUMN()))=TRUNC(INDIRECT(ADDRESS(ROW(),COLUMN())))</formula>
    </cfRule>
  </conditionalFormatting>
  <conditionalFormatting sqref="T32:AF36">
    <cfRule type="expression" dxfId="13" priority="2">
      <formula>INDIRECT(ADDRESS(ROW(),COLUMN()))=TRUNC(INDIRECT(ADDRESS(ROW(),COLUMN())))</formula>
    </cfRule>
  </conditionalFormatting>
  <conditionalFormatting sqref="R41:U41">
    <cfRule type="expression" dxfId="12" priority="1">
      <formula>INDIRECT(ADDRESS(ROW(),COLUMN()))=TRUNC(INDIRECT(ADDRESS(ROW(),COLUMN())))</formula>
    </cfRule>
  </conditionalFormatting>
  <dataValidations count="8">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howErrorMessage="1" sqref="F41">
      <formula1>"40,50"</formula1>
    </dataValidation>
    <dataValidation type="list" allowBlank="1" showInputMessage="1" showErrorMessage="1" sqref="AZ4">
      <formula1>"予定,実績,予定・実績"</formula1>
    </dataValidation>
    <dataValidation type="list" allowBlank="1" showInputMessage="1" sqref="C13:D27">
      <formula1>職種</formula1>
    </dataValidation>
    <dataValidation type="list" errorStyle="warning" allowBlank="1" showInputMessage="1" error="リストにない場合のみ、入力してください。" sqref="G13:K27">
      <formula1>INDIRECT(C13)</formula1>
    </dataValidation>
    <dataValidation type="list" allowBlank="1" showInputMessage="1" sqref="E13:F27">
      <formula1>"A, B, C, D"</formula1>
    </dataValidation>
    <dataValidation imeMode="off" allowBlank="1" showInputMessage="1" showErrorMessage="1" sqref="AR32:AS36 AU32:AV36 AX32:AY36"/>
  </dataValidations>
  <printOptions horizontalCentered="1"/>
  <pageMargins left="0.23622047244094491" right="0.23622047244094491" top="0.62992125984251968" bottom="0.27559055118110237" header="0.31496062992125984" footer="0.31496062992125984"/>
  <pageSetup paperSize="9" scale="41" fitToHeight="0" orientation="landscape" cellComments="asDisplayed"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pageSetUpPr fitToPage="1"/>
  </sheetPr>
  <dimension ref="B1:BF68"/>
  <sheetViews>
    <sheetView showGridLines="0" view="pageBreakPreview" zoomScale="55" zoomScaleNormal="55" zoomScaleSheetLayoutView="55" workbookViewId="0">
      <pane xSplit="2" ySplit="12" topLeftCell="C13" activePane="bottomRight" state="frozen"/>
      <selection activeCell="G18" sqref="G18:K18"/>
      <selection pane="topRight" activeCell="G18" sqref="G18:K18"/>
      <selection pane="bottomLeft" activeCell="G18" sqref="G18:K18"/>
      <selection pane="bottomRight" activeCell="U2" sqref="U2:V2"/>
    </sheetView>
  </sheetViews>
  <sheetFormatPr defaultColWidth="4.5" defaultRowHeight="20.25" customHeight="1"/>
  <cols>
    <col min="1" max="1" width="1.375" style="1" customWidth="1"/>
    <col min="2" max="2" width="5.625" style="1" customWidth="1"/>
    <col min="3" max="4" width="7.875" style="1" customWidth="1"/>
    <col min="5" max="5" width="3.625" style="1" customWidth="1"/>
    <col min="6" max="6" width="4.75" style="1" customWidth="1"/>
    <col min="7" max="56" width="5.625" style="1" customWidth="1"/>
    <col min="57" max="16384" width="4.5" style="1"/>
  </cols>
  <sheetData>
    <row r="1" spans="2:57" s="8" customFormat="1" ht="20.25" customHeight="1">
      <c r="C1" s="31" t="s">
        <v>180</v>
      </c>
      <c r="D1" s="31"/>
      <c r="G1" s="32" t="s">
        <v>16</v>
      </c>
      <c r="J1" s="31"/>
      <c r="K1" s="31"/>
      <c r="L1" s="31"/>
      <c r="M1" s="31"/>
      <c r="AK1" s="4" t="s">
        <v>19</v>
      </c>
      <c r="AL1" s="4" t="s">
        <v>17</v>
      </c>
      <c r="AM1" s="158" t="s">
        <v>174</v>
      </c>
      <c r="AN1" s="158"/>
      <c r="AO1" s="158"/>
      <c r="AP1" s="158"/>
      <c r="AQ1" s="158"/>
      <c r="AR1" s="158"/>
      <c r="AS1" s="158"/>
      <c r="AT1" s="158"/>
      <c r="AU1" s="158"/>
      <c r="AV1" s="158"/>
      <c r="AW1" s="158"/>
      <c r="AX1" s="158"/>
      <c r="AY1" s="158"/>
      <c r="AZ1" s="158"/>
      <c r="BA1" s="158"/>
      <c r="BB1" s="33" t="s">
        <v>0</v>
      </c>
    </row>
    <row r="2" spans="2:57" s="3" customFormat="1" ht="20.25" customHeight="1">
      <c r="D2" s="32"/>
      <c r="H2" s="32"/>
      <c r="I2" s="4"/>
      <c r="J2" s="4"/>
      <c r="K2" s="4"/>
      <c r="L2" s="4"/>
      <c r="M2" s="4"/>
      <c r="T2" s="4" t="s">
        <v>20</v>
      </c>
      <c r="U2" s="159"/>
      <c r="V2" s="159"/>
      <c r="W2" s="4" t="s">
        <v>17</v>
      </c>
      <c r="X2" s="160" t="str">
        <f>IF(U2=0,"",YEAR(DATE(2018+U2,1,1)))</f>
        <v/>
      </c>
      <c r="Y2" s="160"/>
      <c r="Z2" s="3" t="s">
        <v>21</v>
      </c>
      <c r="AA2" s="3" t="s">
        <v>22</v>
      </c>
      <c r="AB2" s="159"/>
      <c r="AC2" s="159"/>
      <c r="AD2" s="3" t="s">
        <v>23</v>
      </c>
      <c r="AJ2" s="33"/>
      <c r="AK2" s="4" t="s">
        <v>18</v>
      </c>
      <c r="AL2" s="4" t="s">
        <v>17</v>
      </c>
      <c r="AM2" s="159"/>
      <c r="AN2" s="159"/>
      <c r="AO2" s="159"/>
      <c r="AP2" s="159"/>
      <c r="AQ2" s="159"/>
      <c r="AR2" s="159"/>
      <c r="AS2" s="159"/>
      <c r="AT2" s="159"/>
      <c r="AU2" s="159"/>
      <c r="AV2" s="159"/>
      <c r="AW2" s="159"/>
      <c r="AX2" s="159"/>
      <c r="AY2" s="159"/>
      <c r="AZ2" s="159"/>
      <c r="BA2" s="159"/>
      <c r="BB2" s="33" t="s">
        <v>0</v>
      </c>
      <c r="BC2" s="4"/>
      <c r="BD2" s="4"/>
      <c r="BE2" s="4"/>
    </row>
    <row r="3" spans="2:57" s="3" customFormat="1" ht="20.25" customHeight="1">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108</v>
      </c>
      <c r="AZ3" s="161"/>
      <c r="BA3" s="161"/>
      <c r="BB3" s="161"/>
      <c r="BC3" s="161"/>
      <c r="BD3" s="4"/>
      <c r="BE3" s="4"/>
    </row>
    <row r="4" spans="2:57" s="3" customFormat="1" ht="20.25" customHeight="1">
      <c r="B4" s="41"/>
      <c r="C4" s="162" t="s">
        <v>190</v>
      </c>
      <c r="D4" s="162"/>
      <c r="E4" s="162"/>
      <c r="F4" s="162"/>
      <c r="G4" s="162"/>
      <c r="H4" s="162"/>
      <c r="I4" s="162"/>
      <c r="J4" s="162"/>
      <c r="K4" s="162"/>
      <c r="L4" s="162"/>
      <c r="M4" s="162"/>
      <c r="N4" s="162"/>
      <c r="O4" s="162"/>
      <c r="P4" s="162"/>
      <c r="Q4" s="162"/>
      <c r="R4" s="162"/>
      <c r="S4" s="162"/>
      <c r="T4" s="162"/>
      <c r="U4" s="162"/>
      <c r="V4" s="162"/>
      <c r="Z4" s="38"/>
      <c r="AA4" s="38"/>
      <c r="AB4" s="36"/>
      <c r="AC4" s="36"/>
      <c r="AD4" s="35"/>
      <c r="AJ4" s="33"/>
      <c r="AK4" s="4"/>
      <c r="AL4" s="4"/>
      <c r="AM4" s="39"/>
      <c r="AN4" s="39"/>
      <c r="AO4" s="39"/>
      <c r="AP4" s="39"/>
      <c r="AQ4" s="39"/>
      <c r="AR4" s="39"/>
      <c r="AS4" s="39"/>
      <c r="AT4" s="39"/>
      <c r="AU4" s="39"/>
      <c r="AV4" s="39"/>
      <c r="AW4" s="39"/>
      <c r="AX4" s="39"/>
      <c r="AY4" s="40" t="s">
        <v>147</v>
      </c>
      <c r="AZ4" s="161"/>
      <c r="BA4" s="161"/>
      <c r="BB4" s="161"/>
      <c r="BC4" s="161"/>
      <c r="BD4" s="4"/>
      <c r="BE4" s="4"/>
    </row>
    <row r="5" spans="2:57" s="3" customFormat="1" ht="20.25" customHeight="1">
      <c r="B5" s="42"/>
      <c r="C5" s="162"/>
      <c r="D5" s="162"/>
      <c r="E5" s="162"/>
      <c r="F5" s="162"/>
      <c r="G5" s="162"/>
      <c r="H5" s="162"/>
      <c r="I5" s="162"/>
      <c r="J5" s="162"/>
      <c r="K5" s="162"/>
      <c r="L5" s="162"/>
      <c r="M5" s="162"/>
      <c r="N5" s="162"/>
      <c r="O5" s="162"/>
      <c r="P5" s="162"/>
      <c r="Q5" s="162"/>
      <c r="R5" s="162"/>
      <c r="S5" s="162"/>
      <c r="T5" s="162"/>
      <c r="U5" s="162"/>
      <c r="V5" s="162"/>
      <c r="Z5" s="38"/>
      <c r="AA5" s="38"/>
      <c r="AB5" s="36"/>
      <c r="AC5" s="36"/>
      <c r="AD5" s="8"/>
      <c r="AE5" s="8"/>
      <c r="AF5" s="8"/>
      <c r="AG5" s="8"/>
      <c r="AJ5" s="8" t="s">
        <v>80</v>
      </c>
      <c r="AK5" s="8"/>
      <c r="AL5" s="8"/>
      <c r="AM5" s="8"/>
      <c r="AN5" s="8"/>
      <c r="AO5" s="8"/>
      <c r="AP5" s="8"/>
      <c r="AQ5" s="8"/>
      <c r="AR5" s="41"/>
      <c r="AS5" s="41"/>
      <c r="AT5" s="43"/>
      <c r="AU5" s="8"/>
      <c r="AV5" s="152">
        <v>40</v>
      </c>
      <c r="AW5" s="153"/>
      <c r="AX5" s="43" t="s">
        <v>24</v>
      </c>
      <c r="AY5" s="8"/>
      <c r="AZ5" s="152">
        <v>160</v>
      </c>
      <c r="BA5" s="153"/>
      <c r="BB5" s="43" t="s">
        <v>129</v>
      </c>
      <c r="BC5" s="8"/>
      <c r="BE5" s="4"/>
    </row>
    <row r="6" spans="2:57" s="3" customFormat="1" ht="20.25" customHeight="1">
      <c r="B6" s="42"/>
      <c r="C6" s="162"/>
      <c r="D6" s="162"/>
      <c r="E6" s="162"/>
      <c r="F6" s="162"/>
      <c r="G6" s="162"/>
      <c r="H6" s="162"/>
      <c r="I6" s="162"/>
      <c r="J6" s="162"/>
      <c r="K6" s="162"/>
      <c r="L6" s="162"/>
      <c r="M6" s="162"/>
      <c r="N6" s="162"/>
      <c r="O6" s="162"/>
      <c r="P6" s="162"/>
      <c r="Q6" s="162"/>
      <c r="R6" s="162"/>
      <c r="S6" s="162"/>
      <c r="T6" s="162"/>
      <c r="U6" s="162"/>
      <c r="V6" s="162"/>
      <c r="Z6" s="38"/>
      <c r="AA6" s="38"/>
      <c r="AB6" s="36"/>
      <c r="AC6" s="36"/>
      <c r="AD6" s="43"/>
      <c r="AE6" s="8"/>
      <c r="AF6" s="8"/>
      <c r="AG6" s="8"/>
      <c r="AL6" s="8"/>
      <c r="AM6" s="8"/>
      <c r="AN6" s="45"/>
      <c r="AO6" s="46"/>
      <c r="AP6" s="46"/>
      <c r="AQ6" s="44"/>
      <c r="AR6" s="44"/>
      <c r="AS6" s="44"/>
      <c r="AT6" s="44"/>
      <c r="AU6" s="44"/>
      <c r="AV6" s="44"/>
      <c r="AW6" s="8" t="s">
        <v>25</v>
      </c>
      <c r="AX6" s="8"/>
      <c r="AY6" s="8"/>
      <c r="AZ6" s="156" t="e">
        <f>DAY(EOMONTH(DATE(X2,AB2,1),0))</f>
        <v>#VALUE!</v>
      </c>
      <c r="BA6" s="157"/>
      <c r="BB6" s="43" t="s">
        <v>26</v>
      </c>
      <c r="BE6" s="4"/>
    </row>
    <row r="7" spans="2:57" ht="20.25" customHeight="1" thickBot="1">
      <c r="C7" s="2"/>
      <c r="D7" s="2"/>
      <c r="S7" s="2"/>
      <c r="AJ7" s="2"/>
      <c r="BC7" s="5"/>
      <c r="BD7" s="5"/>
      <c r="BE7" s="5"/>
    </row>
    <row r="8" spans="2:57" ht="20.25" customHeight="1" thickBot="1">
      <c r="B8" s="174" t="s">
        <v>27</v>
      </c>
      <c r="C8" s="176" t="s">
        <v>87</v>
      </c>
      <c r="D8" s="177"/>
      <c r="E8" s="180" t="s">
        <v>88</v>
      </c>
      <c r="F8" s="177"/>
      <c r="G8" s="180" t="s">
        <v>89</v>
      </c>
      <c r="H8" s="176"/>
      <c r="I8" s="176"/>
      <c r="J8" s="176"/>
      <c r="K8" s="177"/>
      <c r="L8" s="180" t="s">
        <v>90</v>
      </c>
      <c r="M8" s="176"/>
      <c r="N8" s="176"/>
      <c r="O8" s="182"/>
      <c r="P8" s="184" t="s">
        <v>164</v>
      </c>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63" t="str">
        <f>IF(AZ3="４週","(9)1～4週目の勤務時間数合計","(9)1か月の勤務時間数合計")</f>
        <v>(9)1か月の勤務時間数合計</v>
      </c>
      <c r="AV8" s="164"/>
      <c r="AW8" s="163" t="s">
        <v>91</v>
      </c>
      <c r="AX8" s="164"/>
      <c r="AY8" s="169" t="s">
        <v>162</v>
      </c>
      <c r="AZ8" s="169"/>
      <c r="BA8" s="169"/>
      <c r="BB8" s="169"/>
      <c r="BC8" s="169"/>
      <c r="BD8" s="169"/>
    </row>
    <row r="9" spans="2:57" ht="20.25" customHeight="1" thickBot="1">
      <c r="B9" s="175"/>
      <c r="C9" s="178"/>
      <c r="D9" s="179"/>
      <c r="E9" s="181"/>
      <c r="F9" s="179"/>
      <c r="G9" s="181"/>
      <c r="H9" s="178"/>
      <c r="I9" s="178"/>
      <c r="J9" s="178"/>
      <c r="K9" s="179"/>
      <c r="L9" s="181"/>
      <c r="M9" s="178"/>
      <c r="N9" s="178"/>
      <c r="O9" s="183"/>
      <c r="P9" s="171" t="s">
        <v>11</v>
      </c>
      <c r="Q9" s="172"/>
      <c r="R9" s="172"/>
      <c r="S9" s="172"/>
      <c r="T9" s="172"/>
      <c r="U9" s="172"/>
      <c r="V9" s="173"/>
      <c r="W9" s="171" t="s">
        <v>12</v>
      </c>
      <c r="X9" s="172"/>
      <c r="Y9" s="172"/>
      <c r="Z9" s="172"/>
      <c r="AA9" s="172"/>
      <c r="AB9" s="172"/>
      <c r="AC9" s="173"/>
      <c r="AD9" s="171" t="s">
        <v>13</v>
      </c>
      <c r="AE9" s="172"/>
      <c r="AF9" s="172"/>
      <c r="AG9" s="172"/>
      <c r="AH9" s="172"/>
      <c r="AI9" s="172"/>
      <c r="AJ9" s="173"/>
      <c r="AK9" s="171" t="s">
        <v>14</v>
      </c>
      <c r="AL9" s="172"/>
      <c r="AM9" s="172"/>
      <c r="AN9" s="172"/>
      <c r="AO9" s="172"/>
      <c r="AP9" s="172"/>
      <c r="AQ9" s="173"/>
      <c r="AR9" s="171" t="s">
        <v>15</v>
      </c>
      <c r="AS9" s="172"/>
      <c r="AT9" s="173"/>
      <c r="AU9" s="165"/>
      <c r="AV9" s="166"/>
      <c r="AW9" s="165"/>
      <c r="AX9" s="166"/>
      <c r="AY9" s="169"/>
      <c r="AZ9" s="169"/>
      <c r="BA9" s="169"/>
      <c r="BB9" s="169"/>
      <c r="BC9" s="169"/>
      <c r="BD9" s="169"/>
    </row>
    <row r="10" spans="2:57" ht="20.25" customHeight="1" thickBot="1">
      <c r="B10" s="175"/>
      <c r="C10" s="178"/>
      <c r="D10" s="179"/>
      <c r="E10" s="181"/>
      <c r="F10" s="179"/>
      <c r="G10" s="181"/>
      <c r="H10" s="178"/>
      <c r="I10" s="178"/>
      <c r="J10" s="178"/>
      <c r="K10" s="179"/>
      <c r="L10" s="181"/>
      <c r="M10" s="178"/>
      <c r="N10" s="178"/>
      <c r="O10" s="183"/>
      <c r="P10" s="60" t="e">
        <f>DAY(DATE($X$2,$AB$2,1))</f>
        <v>#VALUE!</v>
      </c>
      <c r="Q10" s="61" t="e">
        <f>DAY(DATE($X$2,$AB$2,2))</f>
        <v>#VALUE!</v>
      </c>
      <c r="R10" s="61" t="e">
        <f>DAY(DATE($X$2,$AB$2,3))</f>
        <v>#VALUE!</v>
      </c>
      <c r="S10" s="61" t="e">
        <f>DAY(DATE($X$2,$AB$2,4))</f>
        <v>#VALUE!</v>
      </c>
      <c r="T10" s="61" t="e">
        <f>DAY(DATE($X$2,$AB$2,5))</f>
        <v>#VALUE!</v>
      </c>
      <c r="U10" s="61" t="e">
        <f>DAY(DATE($X$2,$AB$2,6))</f>
        <v>#VALUE!</v>
      </c>
      <c r="V10" s="62" t="e">
        <f>DAY(DATE($X$2,$AB$2,7))</f>
        <v>#VALUE!</v>
      </c>
      <c r="W10" s="60" t="e">
        <f>DAY(DATE($X$2,$AB$2,8))</f>
        <v>#VALUE!</v>
      </c>
      <c r="X10" s="61" t="e">
        <f>DAY(DATE($X$2,$AB$2,9))</f>
        <v>#VALUE!</v>
      </c>
      <c r="Y10" s="61" t="e">
        <f>DAY(DATE($X$2,$AB$2,10))</f>
        <v>#VALUE!</v>
      </c>
      <c r="Z10" s="61" t="e">
        <f>DAY(DATE($X$2,$AB$2,11))</f>
        <v>#VALUE!</v>
      </c>
      <c r="AA10" s="61" t="e">
        <f>DAY(DATE($X$2,$AB$2,12))</f>
        <v>#VALUE!</v>
      </c>
      <c r="AB10" s="61" t="e">
        <f>DAY(DATE($X$2,$AB$2,13))</f>
        <v>#VALUE!</v>
      </c>
      <c r="AC10" s="62" t="e">
        <f>DAY(DATE($X$2,$AB$2,14))</f>
        <v>#VALUE!</v>
      </c>
      <c r="AD10" s="60" t="e">
        <f>DAY(DATE($X$2,$AB$2,15))</f>
        <v>#VALUE!</v>
      </c>
      <c r="AE10" s="61" t="e">
        <f>DAY(DATE($X$2,$AB$2,16))</f>
        <v>#VALUE!</v>
      </c>
      <c r="AF10" s="61" t="e">
        <f>DAY(DATE($X$2,$AB$2,17))</f>
        <v>#VALUE!</v>
      </c>
      <c r="AG10" s="61" t="e">
        <f>DAY(DATE($X$2,$AB$2,18))</f>
        <v>#VALUE!</v>
      </c>
      <c r="AH10" s="61" t="e">
        <f>DAY(DATE($X$2,$AB$2,19))</f>
        <v>#VALUE!</v>
      </c>
      <c r="AI10" s="61" t="e">
        <f>DAY(DATE($X$2,$AB$2,20))</f>
        <v>#VALUE!</v>
      </c>
      <c r="AJ10" s="62" t="e">
        <f>DAY(DATE($X$2,$AB$2,21))</f>
        <v>#VALUE!</v>
      </c>
      <c r="AK10" s="60" t="e">
        <f>DAY(DATE($X$2,$AB$2,22))</f>
        <v>#VALUE!</v>
      </c>
      <c r="AL10" s="61" t="e">
        <f>DAY(DATE($X$2,$AB$2,23))</f>
        <v>#VALUE!</v>
      </c>
      <c r="AM10" s="61" t="e">
        <f>DAY(DATE($X$2,$AB$2,24))</f>
        <v>#VALUE!</v>
      </c>
      <c r="AN10" s="61" t="e">
        <f>DAY(DATE($X$2,$AB$2,25))</f>
        <v>#VALUE!</v>
      </c>
      <c r="AO10" s="61" t="e">
        <f>DAY(DATE($X$2,$AB$2,26))</f>
        <v>#VALUE!</v>
      </c>
      <c r="AP10" s="61" t="e">
        <f>DAY(DATE($X$2,$AB$2,27))</f>
        <v>#VALUE!</v>
      </c>
      <c r="AQ10" s="62" t="e">
        <f>DAY(DATE($X$2,$AB$2,28))</f>
        <v>#VALUE!</v>
      </c>
      <c r="AR10" s="60" t="str">
        <f>IF(AZ3="暦月",IF(DAY(DATE($X$2,$AB$2,29))=29,29,""),"")</f>
        <v/>
      </c>
      <c r="AS10" s="61" t="str">
        <f>IF(AZ3="暦月",IF(DAY(DATE($X$2,$AB$2,30))=30,30,""),"")</f>
        <v/>
      </c>
      <c r="AT10" s="66" t="str">
        <f>IF(AZ3="暦月",IF(DAY(DATE($X$2,$AB$2,31))=31,31,""),"")</f>
        <v/>
      </c>
      <c r="AU10" s="165"/>
      <c r="AV10" s="166"/>
      <c r="AW10" s="165"/>
      <c r="AX10" s="166"/>
      <c r="AY10" s="169"/>
      <c r="AZ10" s="169"/>
      <c r="BA10" s="169"/>
      <c r="BB10" s="169"/>
      <c r="BC10" s="169"/>
      <c r="BD10" s="169"/>
    </row>
    <row r="11" spans="2:57" ht="20.25" hidden="1" customHeight="1" thickBot="1">
      <c r="B11" s="175"/>
      <c r="C11" s="178"/>
      <c r="D11" s="179"/>
      <c r="E11" s="181"/>
      <c r="F11" s="179"/>
      <c r="G11" s="181"/>
      <c r="H11" s="178"/>
      <c r="I11" s="178"/>
      <c r="J11" s="178"/>
      <c r="K11" s="179"/>
      <c r="L11" s="181"/>
      <c r="M11" s="178"/>
      <c r="N11" s="178"/>
      <c r="O11" s="183"/>
      <c r="P11" s="60" t="e">
        <f>WEEKDAY(DATE($X$2,$AB$2,1))</f>
        <v>#VALUE!</v>
      </c>
      <c r="Q11" s="61" t="e">
        <f>WEEKDAY(DATE($X$2,$AB$2,2))</f>
        <v>#VALUE!</v>
      </c>
      <c r="R11" s="61" t="e">
        <f>WEEKDAY(DATE($X$2,$AB$2,3))</f>
        <v>#VALUE!</v>
      </c>
      <c r="S11" s="61" t="e">
        <f>WEEKDAY(DATE($X$2,$AB$2,4))</f>
        <v>#VALUE!</v>
      </c>
      <c r="T11" s="61" t="e">
        <f>WEEKDAY(DATE($X$2,$AB$2,5))</f>
        <v>#VALUE!</v>
      </c>
      <c r="U11" s="61" t="e">
        <f>WEEKDAY(DATE($X$2,$AB$2,6))</f>
        <v>#VALUE!</v>
      </c>
      <c r="V11" s="62" t="e">
        <f>WEEKDAY(DATE($X$2,$AB$2,7))</f>
        <v>#VALUE!</v>
      </c>
      <c r="W11" s="60" t="e">
        <f>WEEKDAY(DATE($X$2,$AB$2,8))</f>
        <v>#VALUE!</v>
      </c>
      <c r="X11" s="61" t="e">
        <f>WEEKDAY(DATE($X$2,$AB$2,9))</f>
        <v>#VALUE!</v>
      </c>
      <c r="Y11" s="61" t="e">
        <f>WEEKDAY(DATE($X$2,$AB$2,10))</f>
        <v>#VALUE!</v>
      </c>
      <c r="Z11" s="61" t="e">
        <f>WEEKDAY(DATE($X$2,$AB$2,11))</f>
        <v>#VALUE!</v>
      </c>
      <c r="AA11" s="61" t="e">
        <f>WEEKDAY(DATE($X$2,$AB$2,12))</f>
        <v>#VALUE!</v>
      </c>
      <c r="AB11" s="61" t="e">
        <f>WEEKDAY(DATE($X$2,$AB$2,13))</f>
        <v>#VALUE!</v>
      </c>
      <c r="AC11" s="62" t="e">
        <f>WEEKDAY(DATE($X$2,$AB$2,14))</f>
        <v>#VALUE!</v>
      </c>
      <c r="AD11" s="60" t="e">
        <f>WEEKDAY(DATE($X$2,$AB$2,15))</f>
        <v>#VALUE!</v>
      </c>
      <c r="AE11" s="61" t="e">
        <f>WEEKDAY(DATE($X$2,$AB$2,16))</f>
        <v>#VALUE!</v>
      </c>
      <c r="AF11" s="61" t="e">
        <f>WEEKDAY(DATE($X$2,$AB$2,17))</f>
        <v>#VALUE!</v>
      </c>
      <c r="AG11" s="61" t="e">
        <f>WEEKDAY(DATE($X$2,$AB$2,18))</f>
        <v>#VALUE!</v>
      </c>
      <c r="AH11" s="61" t="e">
        <f>WEEKDAY(DATE($X$2,$AB$2,19))</f>
        <v>#VALUE!</v>
      </c>
      <c r="AI11" s="61" t="e">
        <f>WEEKDAY(DATE($X$2,$AB$2,20))</f>
        <v>#VALUE!</v>
      </c>
      <c r="AJ11" s="62" t="e">
        <f>WEEKDAY(DATE($X$2,$AB$2,21))</f>
        <v>#VALUE!</v>
      </c>
      <c r="AK11" s="60" t="e">
        <f>WEEKDAY(DATE($X$2,$AB$2,22))</f>
        <v>#VALUE!</v>
      </c>
      <c r="AL11" s="61" t="e">
        <f>WEEKDAY(DATE($X$2,$AB$2,23))</f>
        <v>#VALUE!</v>
      </c>
      <c r="AM11" s="61" t="e">
        <f>WEEKDAY(DATE($X$2,$AB$2,24))</f>
        <v>#VALUE!</v>
      </c>
      <c r="AN11" s="61" t="e">
        <f>WEEKDAY(DATE($X$2,$AB$2,25))</f>
        <v>#VALUE!</v>
      </c>
      <c r="AO11" s="61" t="e">
        <f>WEEKDAY(DATE($X$2,$AB$2,26))</f>
        <v>#VALUE!</v>
      </c>
      <c r="AP11" s="61" t="e">
        <f>WEEKDAY(DATE($X$2,$AB$2,27))</f>
        <v>#VALUE!</v>
      </c>
      <c r="AQ11" s="62" t="e">
        <f>WEEKDAY(DATE($X$2,$AB$2,28))</f>
        <v>#VALUE!</v>
      </c>
      <c r="AR11" s="60">
        <f>IF(AR10=29,WEEKDAY(DATE($X$2,$AB$2,29)),0)</f>
        <v>0</v>
      </c>
      <c r="AS11" s="61">
        <f>IF(AS10=30,WEEKDAY(DATE($X$2,$AB$2,30)),0)</f>
        <v>0</v>
      </c>
      <c r="AT11" s="66">
        <f>IF(AT10=31,WEEKDAY(DATE($X$2,$AB$2,31)),0)</f>
        <v>0</v>
      </c>
      <c r="AU11" s="167"/>
      <c r="AV11" s="168"/>
      <c r="AW11" s="167"/>
      <c r="AX11" s="168"/>
      <c r="AY11" s="170"/>
      <c r="AZ11" s="170"/>
      <c r="BA11" s="170"/>
      <c r="BB11" s="170"/>
      <c r="BC11" s="170"/>
      <c r="BD11" s="170"/>
    </row>
    <row r="12" spans="2:57" ht="20.25" customHeight="1" thickBot="1">
      <c r="B12" s="325"/>
      <c r="C12" s="327"/>
      <c r="D12" s="329"/>
      <c r="E12" s="181"/>
      <c r="F12" s="179"/>
      <c r="G12" s="326"/>
      <c r="H12" s="327"/>
      <c r="I12" s="327"/>
      <c r="J12" s="327"/>
      <c r="K12" s="329"/>
      <c r="L12" s="326"/>
      <c r="M12" s="327"/>
      <c r="N12" s="327"/>
      <c r="O12" s="328"/>
      <c r="P12" s="63" t="e">
        <f>IF(P11=1,"日",IF(P11=2,"月",IF(P11=3,"火",IF(P11=4,"水",IF(P11=5,"木",IF(P11=6,"金","土"))))))</f>
        <v>#VALUE!</v>
      </c>
      <c r="Q12" s="64" t="e">
        <f t="shared" ref="Q12:V12" si="0">IF(Q11=1,"日",IF(Q11=2,"月",IF(Q11=3,"火",IF(Q11=4,"水",IF(Q11=5,"木",IF(Q11=6,"金","土"))))))</f>
        <v>#VALUE!</v>
      </c>
      <c r="R12" s="64" t="e">
        <f t="shared" si="0"/>
        <v>#VALUE!</v>
      </c>
      <c r="S12" s="64" t="e">
        <f t="shared" si="0"/>
        <v>#VALUE!</v>
      </c>
      <c r="T12" s="64" t="e">
        <f t="shared" si="0"/>
        <v>#VALUE!</v>
      </c>
      <c r="U12" s="64" t="e">
        <f t="shared" si="0"/>
        <v>#VALUE!</v>
      </c>
      <c r="V12" s="65" t="e">
        <f t="shared" si="0"/>
        <v>#VALUE!</v>
      </c>
      <c r="W12" s="63" t="e">
        <f t="shared" ref="W12" si="1">IF(W11=1,"日",IF(W11=2,"月",IF(W11=3,"火",IF(W11=4,"水",IF(W11=5,"木",IF(W11=6,"金","土"))))))</f>
        <v>#VALUE!</v>
      </c>
      <c r="X12" s="64" t="e">
        <f t="shared" ref="X12" si="2">IF(X11=1,"日",IF(X11=2,"月",IF(X11=3,"火",IF(X11=4,"水",IF(X11=5,"木",IF(X11=6,"金","土"))))))</f>
        <v>#VALUE!</v>
      </c>
      <c r="Y12" s="64" t="e">
        <f t="shared" ref="Y12" si="3">IF(Y11=1,"日",IF(Y11=2,"月",IF(Y11=3,"火",IF(Y11=4,"水",IF(Y11=5,"木",IF(Y11=6,"金","土"))))))</f>
        <v>#VALUE!</v>
      </c>
      <c r="Z12" s="64" t="e">
        <f t="shared" ref="Z12" si="4">IF(Z11=1,"日",IF(Z11=2,"月",IF(Z11=3,"火",IF(Z11=4,"水",IF(Z11=5,"木",IF(Z11=6,"金","土"))))))</f>
        <v>#VALUE!</v>
      </c>
      <c r="AA12" s="64" t="e">
        <f t="shared" ref="AA12" si="5">IF(AA11=1,"日",IF(AA11=2,"月",IF(AA11=3,"火",IF(AA11=4,"水",IF(AA11=5,"木",IF(AA11=6,"金","土"))))))</f>
        <v>#VALUE!</v>
      </c>
      <c r="AB12" s="64" t="e">
        <f t="shared" ref="AB12" si="6">IF(AB11=1,"日",IF(AB11=2,"月",IF(AB11=3,"火",IF(AB11=4,"水",IF(AB11=5,"木",IF(AB11=6,"金","土"))))))</f>
        <v>#VALUE!</v>
      </c>
      <c r="AC12" s="65" t="e">
        <f t="shared" ref="AC12" si="7">IF(AC11=1,"日",IF(AC11=2,"月",IF(AC11=3,"火",IF(AC11=4,"水",IF(AC11=5,"木",IF(AC11=6,"金","土"))))))</f>
        <v>#VALUE!</v>
      </c>
      <c r="AD12" s="63" t="e">
        <f t="shared" ref="AD12" si="8">IF(AD11=1,"日",IF(AD11=2,"月",IF(AD11=3,"火",IF(AD11=4,"水",IF(AD11=5,"木",IF(AD11=6,"金","土"))))))</f>
        <v>#VALUE!</v>
      </c>
      <c r="AE12" s="64" t="e">
        <f t="shared" ref="AE12" si="9">IF(AE11=1,"日",IF(AE11=2,"月",IF(AE11=3,"火",IF(AE11=4,"水",IF(AE11=5,"木",IF(AE11=6,"金","土"))))))</f>
        <v>#VALUE!</v>
      </c>
      <c r="AF12" s="64" t="e">
        <f t="shared" ref="AF12" si="10">IF(AF11=1,"日",IF(AF11=2,"月",IF(AF11=3,"火",IF(AF11=4,"水",IF(AF11=5,"木",IF(AF11=6,"金","土"))))))</f>
        <v>#VALUE!</v>
      </c>
      <c r="AG12" s="64" t="e">
        <f t="shared" ref="AG12" si="11">IF(AG11=1,"日",IF(AG11=2,"月",IF(AG11=3,"火",IF(AG11=4,"水",IF(AG11=5,"木",IF(AG11=6,"金","土"))))))</f>
        <v>#VALUE!</v>
      </c>
      <c r="AH12" s="64" t="e">
        <f t="shared" ref="AH12" si="12">IF(AH11=1,"日",IF(AH11=2,"月",IF(AH11=3,"火",IF(AH11=4,"水",IF(AH11=5,"木",IF(AH11=6,"金","土"))))))</f>
        <v>#VALUE!</v>
      </c>
      <c r="AI12" s="64" t="e">
        <f t="shared" ref="AI12" si="13">IF(AI11=1,"日",IF(AI11=2,"月",IF(AI11=3,"火",IF(AI11=4,"水",IF(AI11=5,"木",IF(AI11=6,"金","土"))))))</f>
        <v>#VALUE!</v>
      </c>
      <c r="AJ12" s="65" t="e">
        <f t="shared" ref="AJ12" si="14">IF(AJ11=1,"日",IF(AJ11=2,"月",IF(AJ11=3,"火",IF(AJ11=4,"水",IF(AJ11=5,"木",IF(AJ11=6,"金","土"))))))</f>
        <v>#VALUE!</v>
      </c>
      <c r="AK12" s="63" t="e">
        <f t="shared" ref="AK12" si="15">IF(AK11=1,"日",IF(AK11=2,"月",IF(AK11=3,"火",IF(AK11=4,"水",IF(AK11=5,"木",IF(AK11=6,"金","土"))))))</f>
        <v>#VALUE!</v>
      </c>
      <c r="AL12" s="64" t="e">
        <f t="shared" ref="AL12" si="16">IF(AL11=1,"日",IF(AL11=2,"月",IF(AL11=3,"火",IF(AL11=4,"水",IF(AL11=5,"木",IF(AL11=6,"金","土"))))))</f>
        <v>#VALUE!</v>
      </c>
      <c r="AM12" s="64" t="e">
        <f t="shared" ref="AM12" si="17">IF(AM11=1,"日",IF(AM11=2,"月",IF(AM11=3,"火",IF(AM11=4,"水",IF(AM11=5,"木",IF(AM11=6,"金","土"))))))</f>
        <v>#VALUE!</v>
      </c>
      <c r="AN12" s="64" t="e">
        <f t="shared" ref="AN12" si="18">IF(AN11=1,"日",IF(AN11=2,"月",IF(AN11=3,"火",IF(AN11=4,"水",IF(AN11=5,"木",IF(AN11=6,"金","土"))))))</f>
        <v>#VALUE!</v>
      </c>
      <c r="AO12" s="64" t="e">
        <f t="shared" ref="AO12" si="19">IF(AO11=1,"日",IF(AO11=2,"月",IF(AO11=3,"火",IF(AO11=4,"水",IF(AO11=5,"木",IF(AO11=6,"金","土"))))))</f>
        <v>#VALUE!</v>
      </c>
      <c r="AP12" s="64" t="e">
        <f t="shared" ref="AP12" si="20">IF(AP11=1,"日",IF(AP11=2,"月",IF(AP11=3,"火",IF(AP11=4,"水",IF(AP11=5,"木",IF(AP11=6,"金","土"))))))</f>
        <v>#VALUE!</v>
      </c>
      <c r="AQ12" s="65" t="e">
        <f t="shared" ref="AQ12" si="21">IF(AQ11=1,"日",IF(AQ11=2,"月",IF(AQ11=3,"火",IF(AQ11=4,"水",IF(AQ11=5,"木",IF(AQ11=6,"金","土"))))))</f>
        <v>#VALUE!</v>
      </c>
      <c r="AR12" s="64" t="str">
        <f>IF(AR11=1,"日",IF(AR11=2,"月",IF(AR11=3,"火",IF(AR11=4,"水",IF(AR11=5,"木",IF(AR11=6,"金",IF(AR11=0,"","土")))))))</f>
        <v/>
      </c>
      <c r="AS12" s="64" t="str">
        <f>IF(AS11=1,"日",IF(AS11=2,"月",IF(AS11=3,"火",IF(AS11=4,"水",IF(AS11=5,"木",IF(AS11=6,"金",IF(AS11=0,"","土")))))))</f>
        <v/>
      </c>
      <c r="AT12" s="67" t="str">
        <f>IF(AT11=1,"日",IF(AT11=2,"月",IF(AT11=3,"火",IF(AT11=4,"水",IF(AT11=5,"木",IF(AT11=6,"金",IF(AT11=0,"","土")))))))</f>
        <v/>
      </c>
      <c r="AU12" s="355"/>
      <c r="AV12" s="356"/>
      <c r="AW12" s="355"/>
      <c r="AX12" s="356"/>
      <c r="AY12" s="170"/>
      <c r="AZ12" s="170"/>
      <c r="BA12" s="170"/>
      <c r="BB12" s="170"/>
      <c r="BC12" s="170"/>
      <c r="BD12" s="170"/>
    </row>
    <row r="13" spans="2:57" ht="39.950000000000003" customHeight="1">
      <c r="B13" s="57">
        <f>ROW()-12</f>
        <v>1</v>
      </c>
      <c r="C13" s="330" t="s">
        <v>2</v>
      </c>
      <c r="D13" s="331"/>
      <c r="E13" s="332"/>
      <c r="F13" s="333"/>
      <c r="G13" s="334"/>
      <c r="H13" s="335"/>
      <c r="I13" s="335"/>
      <c r="J13" s="335"/>
      <c r="K13" s="336"/>
      <c r="L13" s="337"/>
      <c r="M13" s="338"/>
      <c r="N13" s="338"/>
      <c r="O13" s="339"/>
      <c r="P13" s="113"/>
      <c r="Q13" s="114"/>
      <c r="R13" s="114"/>
      <c r="S13" s="114"/>
      <c r="T13" s="114"/>
      <c r="U13" s="114"/>
      <c r="V13" s="115"/>
      <c r="W13" s="113"/>
      <c r="X13" s="114"/>
      <c r="Y13" s="114"/>
      <c r="Z13" s="114"/>
      <c r="AA13" s="114"/>
      <c r="AB13" s="114"/>
      <c r="AC13" s="115"/>
      <c r="AD13" s="113"/>
      <c r="AE13" s="114"/>
      <c r="AF13" s="114"/>
      <c r="AG13" s="114"/>
      <c r="AH13" s="114"/>
      <c r="AI13" s="114"/>
      <c r="AJ13" s="115"/>
      <c r="AK13" s="113"/>
      <c r="AL13" s="114"/>
      <c r="AM13" s="114"/>
      <c r="AN13" s="114"/>
      <c r="AO13" s="114"/>
      <c r="AP13" s="114"/>
      <c r="AQ13" s="115"/>
      <c r="AR13" s="113"/>
      <c r="AS13" s="114"/>
      <c r="AT13" s="115"/>
      <c r="AU13" s="340" t="str">
        <f>IF($AZ$3="４週",SUM(P13:AQ13),IF($AZ$3="暦月",SUM(P13:AT13),""))</f>
        <v/>
      </c>
      <c r="AV13" s="341"/>
      <c r="AW13" s="342" t="str">
        <f t="shared" ref="AW13:AW42" si="22">IF($AZ$3="４週",AU13/4,IF($AZ$3="暦月",AU13/($AZ$6/7),""))</f>
        <v/>
      </c>
      <c r="AX13" s="343"/>
      <c r="AY13" s="322"/>
      <c r="AZ13" s="323"/>
      <c r="BA13" s="323"/>
      <c r="BB13" s="323"/>
      <c r="BC13" s="323"/>
      <c r="BD13" s="324"/>
    </row>
    <row r="14" spans="2:57" ht="39.950000000000003" customHeight="1">
      <c r="B14" s="58">
        <f t="shared" ref="B14:B42" si="23">ROW()-12</f>
        <v>2</v>
      </c>
      <c r="C14" s="240" t="s">
        <v>43</v>
      </c>
      <c r="D14" s="241"/>
      <c r="E14" s="242"/>
      <c r="F14" s="243"/>
      <c r="G14" s="244"/>
      <c r="H14" s="245"/>
      <c r="I14" s="245"/>
      <c r="J14" s="245"/>
      <c r="K14" s="246"/>
      <c r="L14" s="247"/>
      <c r="M14" s="248"/>
      <c r="N14" s="248"/>
      <c r="O14" s="249"/>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116"/>
      <c r="AS14" s="117"/>
      <c r="AT14" s="118"/>
      <c r="AU14" s="250" t="str">
        <f>IF($AZ$3="４週",SUM(P14:AQ14),IF($AZ$3="暦月",SUM(P14:AT14),""))</f>
        <v/>
      </c>
      <c r="AV14" s="251"/>
      <c r="AW14" s="252" t="str">
        <f t="shared" si="22"/>
        <v/>
      </c>
      <c r="AX14" s="253"/>
      <c r="AY14" s="237"/>
      <c r="AZ14" s="238"/>
      <c r="BA14" s="238"/>
      <c r="BB14" s="238"/>
      <c r="BC14" s="238"/>
      <c r="BD14" s="239"/>
    </row>
    <row r="15" spans="2:57" ht="39.950000000000003" customHeight="1">
      <c r="B15" s="58">
        <f t="shared" si="23"/>
        <v>3</v>
      </c>
      <c r="C15" s="240"/>
      <c r="D15" s="241"/>
      <c r="E15" s="242"/>
      <c r="F15" s="243"/>
      <c r="G15" s="244"/>
      <c r="H15" s="245"/>
      <c r="I15" s="245"/>
      <c r="J15" s="245"/>
      <c r="K15" s="246"/>
      <c r="L15" s="247"/>
      <c r="M15" s="248"/>
      <c r="N15" s="248"/>
      <c r="O15" s="249"/>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8"/>
      <c r="AU15" s="250" t="str">
        <f>IF($AZ$3="４週",SUM(P15:AQ15),IF($AZ$3="暦月",SUM(P15:AT15),""))</f>
        <v/>
      </c>
      <c r="AV15" s="251"/>
      <c r="AW15" s="252" t="str">
        <f t="shared" si="22"/>
        <v/>
      </c>
      <c r="AX15" s="253"/>
      <c r="AY15" s="237"/>
      <c r="AZ15" s="238"/>
      <c r="BA15" s="238"/>
      <c r="BB15" s="238"/>
      <c r="BC15" s="238"/>
      <c r="BD15" s="239"/>
    </row>
    <row r="16" spans="2:57" ht="39.950000000000003" customHeight="1">
      <c r="B16" s="58">
        <f t="shared" si="23"/>
        <v>4</v>
      </c>
      <c r="C16" s="240"/>
      <c r="D16" s="241"/>
      <c r="E16" s="242"/>
      <c r="F16" s="243"/>
      <c r="G16" s="244"/>
      <c r="H16" s="245"/>
      <c r="I16" s="245"/>
      <c r="J16" s="245"/>
      <c r="K16" s="246"/>
      <c r="L16" s="247"/>
      <c r="M16" s="248"/>
      <c r="N16" s="248"/>
      <c r="O16" s="249"/>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116"/>
      <c r="AS16" s="117"/>
      <c r="AT16" s="118"/>
      <c r="AU16" s="250" t="str">
        <f>IF($AZ$3="４週",SUM(P16:AQ16),IF($AZ$3="暦月",SUM(P16:AT16),""))</f>
        <v/>
      </c>
      <c r="AV16" s="251"/>
      <c r="AW16" s="252" t="str">
        <f t="shared" si="22"/>
        <v/>
      </c>
      <c r="AX16" s="253"/>
      <c r="AY16" s="237"/>
      <c r="AZ16" s="238"/>
      <c r="BA16" s="238"/>
      <c r="BB16" s="238"/>
      <c r="BC16" s="238"/>
      <c r="BD16" s="239"/>
    </row>
    <row r="17" spans="2:56" ht="39.950000000000003" customHeight="1">
      <c r="B17" s="58">
        <f t="shared" si="23"/>
        <v>5</v>
      </c>
      <c r="C17" s="240"/>
      <c r="D17" s="241"/>
      <c r="E17" s="242"/>
      <c r="F17" s="243"/>
      <c r="G17" s="244"/>
      <c r="H17" s="245"/>
      <c r="I17" s="245"/>
      <c r="J17" s="245"/>
      <c r="K17" s="246"/>
      <c r="L17" s="247"/>
      <c r="M17" s="248"/>
      <c r="N17" s="248"/>
      <c r="O17" s="249"/>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116"/>
      <c r="AS17" s="117"/>
      <c r="AT17" s="118"/>
      <c r="AU17" s="250" t="str">
        <f t="shared" ref="AU17:AU42" si="24">IF($AZ$3="４週",SUM(P17:AQ17),IF($AZ$3="暦月",SUM(P17:AT17),""))</f>
        <v/>
      </c>
      <c r="AV17" s="251"/>
      <c r="AW17" s="252" t="str">
        <f t="shared" si="22"/>
        <v/>
      </c>
      <c r="AX17" s="253"/>
      <c r="AY17" s="237"/>
      <c r="AZ17" s="238"/>
      <c r="BA17" s="238"/>
      <c r="BB17" s="238"/>
      <c r="BC17" s="238"/>
      <c r="BD17" s="239"/>
    </row>
    <row r="18" spans="2:56" ht="39.950000000000003" customHeight="1">
      <c r="B18" s="58">
        <f t="shared" si="23"/>
        <v>6</v>
      </c>
      <c r="C18" s="240"/>
      <c r="D18" s="241"/>
      <c r="E18" s="242"/>
      <c r="F18" s="243"/>
      <c r="G18" s="244"/>
      <c r="H18" s="245"/>
      <c r="I18" s="245"/>
      <c r="J18" s="245"/>
      <c r="K18" s="246"/>
      <c r="L18" s="247"/>
      <c r="M18" s="248"/>
      <c r="N18" s="248"/>
      <c r="O18" s="249"/>
      <c r="P18" s="116"/>
      <c r="Q18" s="117"/>
      <c r="R18" s="117"/>
      <c r="S18" s="117"/>
      <c r="T18" s="117"/>
      <c r="U18" s="117"/>
      <c r="V18" s="118"/>
      <c r="W18" s="116"/>
      <c r="X18" s="117"/>
      <c r="Y18" s="117"/>
      <c r="Z18" s="117"/>
      <c r="AA18" s="117"/>
      <c r="AB18" s="117"/>
      <c r="AC18" s="118"/>
      <c r="AD18" s="116"/>
      <c r="AE18" s="117"/>
      <c r="AF18" s="117"/>
      <c r="AG18" s="117"/>
      <c r="AH18" s="117"/>
      <c r="AI18" s="117"/>
      <c r="AJ18" s="118"/>
      <c r="AK18" s="116"/>
      <c r="AL18" s="117"/>
      <c r="AM18" s="117"/>
      <c r="AN18" s="117"/>
      <c r="AO18" s="117"/>
      <c r="AP18" s="117"/>
      <c r="AQ18" s="118"/>
      <c r="AR18" s="116"/>
      <c r="AS18" s="117"/>
      <c r="AT18" s="118"/>
      <c r="AU18" s="250" t="str">
        <f t="shared" si="24"/>
        <v/>
      </c>
      <c r="AV18" s="251"/>
      <c r="AW18" s="252" t="str">
        <f t="shared" si="22"/>
        <v/>
      </c>
      <c r="AX18" s="253"/>
      <c r="AY18" s="237"/>
      <c r="AZ18" s="238"/>
      <c r="BA18" s="238"/>
      <c r="BB18" s="238"/>
      <c r="BC18" s="238"/>
      <c r="BD18" s="239"/>
    </row>
    <row r="19" spans="2:56" ht="39.950000000000003" customHeight="1">
      <c r="B19" s="58">
        <f t="shared" si="23"/>
        <v>7</v>
      </c>
      <c r="C19" s="240"/>
      <c r="D19" s="241"/>
      <c r="E19" s="242"/>
      <c r="F19" s="243"/>
      <c r="G19" s="244"/>
      <c r="H19" s="245"/>
      <c r="I19" s="245"/>
      <c r="J19" s="245"/>
      <c r="K19" s="246"/>
      <c r="L19" s="247"/>
      <c r="M19" s="248"/>
      <c r="N19" s="248"/>
      <c r="O19" s="249"/>
      <c r="P19" s="116"/>
      <c r="Q19" s="117"/>
      <c r="R19" s="117"/>
      <c r="S19" s="117"/>
      <c r="T19" s="117"/>
      <c r="U19" s="117"/>
      <c r="V19" s="118"/>
      <c r="W19" s="116"/>
      <c r="X19" s="117"/>
      <c r="Y19" s="117"/>
      <c r="Z19" s="117"/>
      <c r="AA19" s="117"/>
      <c r="AB19" s="117"/>
      <c r="AC19" s="118"/>
      <c r="AD19" s="116"/>
      <c r="AE19" s="117"/>
      <c r="AF19" s="117"/>
      <c r="AG19" s="117"/>
      <c r="AH19" s="117"/>
      <c r="AI19" s="117"/>
      <c r="AJ19" s="118"/>
      <c r="AK19" s="116"/>
      <c r="AL19" s="117"/>
      <c r="AM19" s="117"/>
      <c r="AN19" s="117"/>
      <c r="AO19" s="117"/>
      <c r="AP19" s="117"/>
      <c r="AQ19" s="118"/>
      <c r="AR19" s="116"/>
      <c r="AS19" s="117"/>
      <c r="AT19" s="118"/>
      <c r="AU19" s="250" t="str">
        <f>IF($AZ$3="４週",SUM(P19:AQ19),IF($AZ$3="暦月",SUM(P19:AT19),""))</f>
        <v/>
      </c>
      <c r="AV19" s="251"/>
      <c r="AW19" s="252" t="str">
        <f t="shared" si="22"/>
        <v/>
      </c>
      <c r="AX19" s="253"/>
      <c r="AY19" s="237"/>
      <c r="AZ19" s="238"/>
      <c r="BA19" s="238"/>
      <c r="BB19" s="238"/>
      <c r="BC19" s="238"/>
      <c r="BD19" s="239"/>
    </row>
    <row r="20" spans="2:56" ht="39.950000000000003" customHeight="1">
      <c r="B20" s="58">
        <f t="shared" si="23"/>
        <v>8</v>
      </c>
      <c r="C20" s="240"/>
      <c r="D20" s="241"/>
      <c r="E20" s="242"/>
      <c r="F20" s="243"/>
      <c r="G20" s="244"/>
      <c r="H20" s="245"/>
      <c r="I20" s="245"/>
      <c r="J20" s="245"/>
      <c r="K20" s="246"/>
      <c r="L20" s="247"/>
      <c r="M20" s="248"/>
      <c r="N20" s="248"/>
      <c r="O20" s="249"/>
      <c r="P20" s="116"/>
      <c r="Q20" s="117"/>
      <c r="R20" s="117"/>
      <c r="S20" s="117"/>
      <c r="T20" s="117"/>
      <c r="U20" s="117"/>
      <c r="V20" s="118"/>
      <c r="W20" s="116"/>
      <c r="X20" s="117"/>
      <c r="Y20" s="117"/>
      <c r="Z20" s="117"/>
      <c r="AA20" s="117"/>
      <c r="AB20" s="117"/>
      <c r="AC20" s="118"/>
      <c r="AD20" s="116"/>
      <c r="AE20" s="117"/>
      <c r="AF20" s="117"/>
      <c r="AG20" s="117"/>
      <c r="AH20" s="117"/>
      <c r="AI20" s="117"/>
      <c r="AJ20" s="118"/>
      <c r="AK20" s="116"/>
      <c r="AL20" s="117"/>
      <c r="AM20" s="117"/>
      <c r="AN20" s="117"/>
      <c r="AO20" s="117"/>
      <c r="AP20" s="117"/>
      <c r="AQ20" s="118"/>
      <c r="AR20" s="116"/>
      <c r="AS20" s="117"/>
      <c r="AT20" s="118"/>
      <c r="AU20" s="250" t="str">
        <f t="shared" si="24"/>
        <v/>
      </c>
      <c r="AV20" s="251"/>
      <c r="AW20" s="252" t="str">
        <f t="shared" si="22"/>
        <v/>
      </c>
      <c r="AX20" s="253"/>
      <c r="AY20" s="237"/>
      <c r="AZ20" s="238"/>
      <c r="BA20" s="238"/>
      <c r="BB20" s="238"/>
      <c r="BC20" s="238"/>
      <c r="BD20" s="239"/>
    </row>
    <row r="21" spans="2:56" ht="39.950000000000003" customHeight="1">
      <c r="B21" s="58">
        <f t="shared" si="23"/>
        <v>9</v>
      </c>
      <c r="C21" s="240"/>
      <c r="D21" s="241"/>
      <c r="E21" s="242"/>
      <c r="F21" s="243"/>
      <c r="G21" s="244"/>
      <c r="H21" s="245"/>
      <c r="I21" s="245"/>
      <c r="J21" s="245"/>
      <c r="K21" s="246"/>
      <c r="L21" s="247"/>
      <c r="M21" s="248"/>
      <c r="N21" s="248"/>
      <c r="O21" s="249"/>
      <c r="P21" s="116"/>
      <c r="Q21" s="117"/>
      <c r="R21" s="117"/>
      <c r="S21" s="117"/>
      <c r="T21" s="117"/>
      <c r="U21" s="117"/>
      <c r="V21" s="118"/>
      <c r="W21" s="116"/>
      <c r="X21" s="117"/>
      <c r="Y21" s="117"/>
      <c r="Z21" s="117"/>
      <c r="AA21" s="117"/>
      <c r="AB21" s="117"/>
      <c r="AC21" s="118"/>
      <c r="AD21" s="116"/>
      <c r="AE21" s="117"/>
      <c r="AF21" s="117"/>
      <c r="AG21" s="117"/>
      <c r="AH21" s="117"/>
      <c r="AI21" s="117"/>
      <c r="AJ21" s="118"/>
      <c r="AK21" s="116"/>
      <c r="AL21" s="117"/>
      <c r="AM21" s="117"/>
      <c r="AN21" s="117"/>
      <c r="AO21" s="117"/>
      <c r="AP21" s="117"/>
      <c r="AQ21" s="118"/>
      <c r="AR21" s="116"/>
      <c r="AS21" s="117"/>
      <c r="AT21" s="118"/>
      <c r="AU21" s="250" t="str">
        <f t="shared" si="24"/>
        <v/>
      </c>
      <c r="AV21" s="251"/>
      <c r="AW21" s="252" t="str">
        <f t="shared" si="22"/>
        <v/>
      </c>
      <c r="AX21" s="253"/>
      <c r="AY21" s="237"/>
      <c r="AZ21" s="238"/>
      <c r="BA21" s="238"/>
      <c r="BB21" s="238"/>
      <c r="BC21" s="238"/>
      <c r="BD21" s="239"/>
    </row>
    <row r="22" spans="2:56" ht="39.950000000000003" customHeight="1">
      <c r="B22" s="58">
        <f t="shared" si="23"/>
        <v>10</v>
      </c>
      <c r="C22" s="240"/>
      <c r="D22" s="241"/>
      <c r="E22" s="242"/>
      <c r="F22" s="243"/>
      <c r="G22" s="244"/>
      <c r="H22" s="245"/>
      <c r="I22" s="245"/>
      <c r="J22" s="245"/>
      <c r="K22" s="246"/>
      <c r="L22" s="247"/>
      <c r="M22" s="248"/>
      <c r="N22" s="248"/>
      <c r="O22" s="249"/>
      <c r="P22" s="116"/>
      <c r="Q22" s="117"/>
      <c r="R22" s="117"/>
      <c r="S22" s="117"/>
      <c r="T22" s="117"/>
      <c r="U22" s="117"/>
      <c r="V22" s="118"/>
      <c r="W22" s="116"/>
      <c r="X22" s="117"/>
      <c r="Y22" s="117"/>
      <c r="Z22" s="117"/>
      <c r="AA22" s="117"/>
      <c r="AB22" s="117"/>
      <c r="AC22" s="118"/>
      <c r="AD22" s="116"/>
      <c r="AE22" s="117"/>
      <c r="AF22" s="117"/>
      <c r="AG22" s="117"/>
      <c r="AH22" s="117"/>
      <c r="AI22" s="117"/>
      <c r="AJ22" s="118"/>
      <c r="AK22" s="116"/>
      <c r="AL22" s="117"/>
      <c r="AM22" s="117"/>
      <c r="AN22" s="117"/>
      <c r="AO22" s="117"/>
      <c r="AP22" s="117"/>
      <c r="AQ22" s="118"/>
      <c r="AR22" s="116"/>
      <c r="AS22" s="117"/>
      <c r="AT22" s="118"/>
      <c r="AU22" s="250" t="str">
        <f t="shared" si="24"/>
        <v/>
      </c>
      <c r="AV22" s="251"/>
      <c r="AW22" s="252" t="str">
        <f t="shared" si="22"/>
        <v/>
      </c>
      <c r="AX22" s="253"/>
      <c r="AY22" s="237"/>
      <c r="AZ22" s="238"/>
      <c r="BA22" s="238"/>
      <c r="BB22" s="238"/>
      <c r="BC22" s="238"/>
      <c r="BD22" s="239"/>
    </row>
    <row r="23" spans="2:56" ht="39.950000000000003" customHeight="1">
      <c r="B23" s="58">
        <f t="shared" si="23"/>
        <v>11</v>
      </c>
      <c r="C23" s="240"/>
      <c r="D23" s="241"/>
      <c r="E23" s="242"/>
      <c r="F23" s="243"/>
      <c r="G23" s="244"/>
      <c r="H23" s="245"/>
      <c r="I23" s="245"/>
      <c r="J23" s="245"/>
      <c r="K23" s="246"/>
      <c r="L23" s="247"/>
      <c r="M23" s="248"/>
      <c r="N23" s="248"/>
      <c r="O23" s="249"/>
      <c r="P23" s="116"/>
      <c r="Q23" s="117"/>
      <c r="R23" s="117"/>
      <c r="S23" s="117"/>
      <c r="T23" s="117"/>
      <c r="U23" s="117"/>
      <c r="V23" s="118"/>
      <c r="W23" s="116"/>
      <c r="X23" s="117"/>
      <c r="Y23" s="117"/>
      <c r="Z23" s="117"/>
      <c r="AA23" s="117"/>
      <c r="AB23" s="117"/>
      <c r="AC23" s="118"/>
      <c r="AD23" s="116"/>
      <c r="AE23" s="117"/>
      <c r="AF23" s="117"/>
      <c r="AG23" s="117"/>
      <c r="AH23" s="117"/>
      <c r="AI23" s="117"/>
      <c r="AJ23" s="118"/>
      <c r="AK23" s="116"/>
      <c r="AL23" s="117"/>
      <c r="AM23" s="117"/>
      <c r="AN23" s="117"/>
      <c r="AO23" s="117"/>
      <c r="AP23" s="117"/>
      <c r="AQ23" s="118"/>
      <c r="AR23" s="116"/>
      <c r="AS23" s="117"/>
      <c r="AT23" s="118"/>
      <c r="AU23" s="250" t="str">
        <f t="shared" si="24"/>
        <v/>
      </c>
      <c r="AV23" s="251"/>
      <c r="AW23" s="252" t="str">
        <f t="shared" si="22"/>
        <v/>
      </c>
      <c r="AX23" s="253"/>
      <c r="AY23" s="237"/>
      <c r="AZ23" s="238"/>
      <c r="BA23" s="238"/>
      <c r="BB23" s="238"/>
      <c r="BC23" s="238"/>
      <c r="BD23" s="239"/>
    </row>
    <row r="24" spans="2:56" ht="39.950000000000003" customHeight="1">
      <c r="B24" s="58">
        <f t="shared" si="23"/>
        <v>12</v>
      </c>
      <c r="C24" s="240"/>
      <c r="D24" s="241"/>
      <c r="E24" s="242"/>
      <c r="F24" s="243"/>
      <c r="G24" s="244"/>
      <c r="H24" s="245"/>
      <c r="I24" s="245"/>
      <c r="J24" s="245"/>
      <c r="K24" s="246"/>
      <c r="L24" s="247"/>
      <c r="M24" s="248"/>
      <c r="N24" s="248"/>
      <c r="O24" s="249"/>
      <c r="P24" s="116"/>
      <c r="Q24" s="117"/>
      <c r="R24" s="117"/>
      <c r="S24" s="117"/>
      <c r="T24" s="117"/>
      <c r="U24" s="117"/>
      <c r="V24" s="118"/>
      <c r="W24" s="116"/>
      <c r="X24" s="117"/>
      <c r="Y24" s="117"/>
      <c r="Z24" s="117"/>
      <c r="AA24" s="117"/>
      <c r="AB24" s="117"/>
      <c r="AC24" s="118"/>
      <c r="AD24" s="116"/>
      <c r="AE24" s="117"/>
      <c r="AF24" s="117"/>
      <c r="AG24" s="117"/>
      <c r="AH24" s="117"/>
      <c r="AI24" s="117"/>
      <c r="AJ24" s="118"/>
      <c r="AK24" s="116"/>
      <c r="AL24" s="117"/>
      <c r="AM24" s="117"/>
      <c r="AN24" s="117"/>
      <c r="AO24" s="117"/>
      <c r="AP24" s="117"/>
      <c r="AQ24" s="118"/>
      <c r="AR24" s="116"/>
      <c r="AS24" s="117"/>
      <c r="AT24" s="118"/>
      <c r="AU24" s="250" t="str">
        <f t="shared" si="24"/>
        <v/>
      </c>
      <c r="AV24" s="251"/>
      <c r="AW24" s="252" t="str">
        <f t="shared" si="22"/>
        <v/>
      </c>
      <c r="AX24" s="253"/>
      <c r="AY24" s="237"/>
      <c r="AZ24" s="238"/>
      <c r="BA24" s="238"/>
      <c r="BB24" s="238"/>
      <c r="BC24" s="238"/>
      <c r="BD24" s="239"/>
    </row>
    <row r="25" spans="2:56" ht="39.950000000000003" customHeight="1">
      <c r="B25" s="58">
        <f t="shared" si="23"/>
        <v>13</v>
      </c>
      <c r="C25" s="240"/>
      <c r="D25" s="241"/>
      <c r="E25" s="242"/>
      <c r="F25" s="243"/>
      <c r="G25" s="244"/>
      <c r="H25" s="245"/>
      <c r="I25" s="245"/>
      <c r="J25" s="245"/>
      <c r="K25" s="246"/>
      <c r="L25" s="247"/>
      <c r="M25" s="248"/>
      <c r="N25" s="248"/>
      <c r="O25" s="249"/>
      <c r="P25" s="116"/>
      <c r="Q25" s="117"/>
      <c r="R25" s="117"/>
      <c r="S25" s="117"/>
      <c r="T25" s="117"/>
      <c r="U25" s="117"/>
      <c r="V25" s="118"/>
      <c r="W25" s="116"/>
      <c r="X25" s="117"/>
      <c r="Y25" s="117"/>
      <c r="Z25" s="117"/>
      <c r="AA25" s="117"/>
      <c r="AB25" s="117"/>
      <c r="AC25" s="118"/>
      <c r="AD25" s="116"/>
      <c r="AE25" s="117"/>
      <c r="AF25" s="117"/>
      <c r="AG25" s="117"/>
      <c r="AH25" s="117"/>
      <c r="AI25" s="117"/>
      <c r="AJ25" s="118"/>
      <c r="AK25" s="116"/>
      <c r="AL25" s="117"/>
      <c r="AM25" s="117"/>
      <c r="AN25" s="117"/>
      <c r="AO25" s="117"/>
      <c r="AP25" s="117"/>
      <c r="AQ25" s="118"/>
      <c r="AR25" s="116"/>
      <c r="AS25" s="117"/>
      <c r="AT25" s="118"/>
      <c r="AU25" s="250" t="str">
        <f t="shared" si="24"/>
        <v/>
      </c>
      <c r="AV25" s="251"/>
      <c r="AW25" s="252" t="str">
        <f t="shared" si="22"/>
        <v/>
      </c>
      <c r="AX25" s="253"/>
      <c r="AY25" s="237"/>
      <c r="AZ25" s="238"/>
      <c r="BA25" s="238"/>
      <c r="BB25" s="238"/>
      <c r="BC25" s="238"/>
      <c r="BD25" s="239"/>
    </row>
    <row r="26" spans="2:56" ht="39.950000000000003" customHeight="1">
      <c r="B26" s="58">
        <f t="shared" si="23"/>
        <v>14</v>
      </c>
      <c r="C26" s="240"/>
      <c r="D26" s="241"/>
      <c r="E26" s="242"/>
      <c r="F26" s="243"/>
      <c r="G26" s="244"/>
      <c r="H26" s="245"/>
      <c r="I26" s="245"/>
      <c r="J26" s="245"/>
      <c r="K26" s="246"/>
      <c r="L26" s="247"/>
      <c r="M26" s="248"/>
      <c r="N26" s="248"/>
      <c r="O26" s="249"/>
      <c r="P26" s="116"/>
      <c r="Q26" s="117"/>
      <c r="R26" s="117"/>
      <c r="S26" s="117"/>
      <c r="T26" s="117"/>
      <c r="U26" s="117"/>
      <c r="V26" s="118"/>
      <c r="W26" s="116"/>
      <c r="X26" s="117"/>
      <c r="Y26" s="117"/>
      <c r="Z26" s="117"/>
      <c r="AA26" s="117"/>
      <c r="AB26" s="117"/>
      <c r="AC26" s="118"/>
      <c r="AD26" s="116"/>
      <c r="AE26" s="117"/>
      <c r="AF26" s="117"/>
      <c r="AG26" s="117"/>
      <c r="AH26" s="117"/>
      <c r="AI26" s="117"/>
      <c r="AJ26" s="118"/>
      <c r="AK26" s="116"/>
      <c r="AL26" s="117"/>
      <c r="AM26" s="117"/>
      <c r="AN26" s="117"/>
      <c r="AO26" s="117"/>
      <c r="AP26" s="117"/>
      <c r="AQ26" s="118"/>
      <c r="AR26" s="116"/>
      <c r="AS26" s="117"/>
      <c r="AT26" s="118"/>
      <c r="AU26" s="250" t="str">
        <f t="shared" si="24"/>
        <v/>
      </c>
      <c r="AV26" s="251"/>
      <c r="AW26" s="252" t="str">
        <f t="shared" si="22"/>
        <v/>
      </c>
      <c r="AX26" s="253"/>
      <c r="AY26" s="237"/>
      <c r="AZ26" s="238"/>
      <c r="BA26" s="238"/>
      <c r="BB26" s="238"/>
      <c r="BC26" s="238"/>
      <c r="BD26" s="239"/>
    </row>
    <row r="27" spans="2:56" ht="39.950000000000003" customHeight="1">
      <c r="B27" s="58">
        <f t="shared" si="23"/>
        <v>15</v>
      </c>
      <c r="C27" s="240"/>
      <c r="D27" s="241"/>
      <c r="E27" s="242"/>
      <c r="F27" s="243"/>
      <c r="G27" s="244"/>
      <c r="H27" s="245"/>
      <c r="I27" s="245"/>
      <c r="J27" s="245"/>
      <c r="K27" s="246"/>
      <c r="L27" s="247"/>
      <c r="M27" s="248"/>
      <c r="N27" s="248"/>
      <c r="O27" s="249"/>
      <c r="P27" s="116"/>
      <c r="Q27" s="117"/>
      <c r="R27" s="117"/>
      <c r="S27" s="117"/>
      <c r="T27" s="117"/>
      <c r="U27" s="117"/>
      <c r="V27" s="118"/>
      <c r="W27" s="116"/>
      <c r="X27" s="117"/>
      <c r="Y27" s="117"/>
      <c r="Z27" s="117"/>
      <c r="AA27" s="117"/>
      <c r="AB27" s="117"/>
      <c r="AC27" s="118"/>
      <c r="AD27" s="116"/>
      <c r="AE27" s="117"/>
      <c r="AF27" s="117"/>
      <c r="AG27" s="117"/>
      <c r="AH27" s="117"/>
      <c r="AI27" s="117"/>
      <c r="AJ27" s="118"/>
      <c r="AK27" s="116"/>
      <c r="AL27" s="117"/>
      <c r="AM27" s="117"/>
      <c r="AN27" s="117"/>
      <c r="AO27" s="117"/>
      <c r="AP27" s="117"/>
      <c r="AQ27" s="118"/>
      <c r="AR27" s="116"/>
      <c r="AS27" s="117"/>
      <c r="AT27" s="118"/>
      <c r="AU27" s="250" t="str">
        <f>IF($AZ$3="４週",SUM(P27:AQ27),IF($AZ$3="暦月",SUM(P27:AT27),""))</f>
        <v/>
      </c>
      <c r="AV27" s="251"/>
      <c r="AW27" s="252" t="str">
        <f t="shared" ref="AW27:AW41" si="25">IF($AZ$3="４週",AU27/4,IF($AZ$3="暦月",AU27/($AZ$6/7),""))</f>
        <v/>
      </c>
      <c r="AX27" s="253"/>
      <c r="AY27" s="237"/>
      <c r="AZ27" s="238"/>
      <c r="BA27" s="238"/>
      <c r="BB27" s="238"/>
      <c r="BC27" s="238"/>
      <c r="BD27" s="239"/>
    </row>
    <row r="28" spans="2:56" ht="39.950000000000003" customHeight="1">
      <c r="B28" s="58">
        <f t="shared" si="23"/>
        <v>16</v>
      </c>
      <c r="C28" s="240"/>
      <c r="D28" s="241"/>
      <c r="E28" s="242"/>
      <c r="F28" s="243"/>
      <c r="G28" s="244"/>
      <c r="H28" s="245"/>
      <c r="I28" s="245"/>
      <c r="J28" s="245"/>
      <c r="K28" s="246"/>
      <c r="L28" s="247"/>
      <c r="M28" s="248"/>
      <c r="N28" s="248"/>
      <c r="O28" s="249"/>
      <c r="P28" s="116"/>
      <c r="Q28" s="117"/>
      <c r="R28" s="117"/>
      <c r="S28" s="117"/>
      <c r="T28" s="117"/>
      <c r="U28" s="117"/>
      <c r="V28" s="118"/>
      <c r="W28" s="116"/>
      <c r="X28" s="117"/>
      <c r="Y28" s="117"/>
      <c r="Z28" s="117"/>
      <c r="AA28" s="117"/>
      <c r="AB28" s="117"/>
      <c r="AC28" s="118"/>
      <c r="AD28" s="116"/>
      <c r="AE28" s="117"/>
      <c r="AF28" s="117"/>
      <c r="AG28" s="117"/>
      <c r="AH28" s="117"/>
      <c r="AI28" s="117"/>
      <c r="AJ28" s="118"/>
      <c r="AK28" s="116"/>
      <c r="AL28" s="117"/>
      <c r="AM28" s="117"/>
      <c r="AN28" s="117"/>
      <c r="AO28" s="117"/>
      <c r="AP28" s="117"/>
      <c r="AQ28" s="118"/>
      <c r="AR28" s="116"/>
      <c r="AS28" s="117"/>
      <c r="AT28" s="118"/>
      <c r="AU28" s="250" t="str">
        <f>IF($AZ$3="４週",SUM(P28:AQ28),IF($AZ$3="暦月",SUM(P28:AT28),""))</f>
        <v/>
      </c>
      <c r="AV28" s="251"/>
      <c r="AW28" s="252" t="str">
        <f t="shared" si="25"/>
        <v/>
      </c>
      <c r="AX28" s="253"/>
      <c r="AY28" s="237"/>
      <c r="AZ28" s="238"/>
      <c r="BA28" s="238"/>
      <c r="BB28" s="238"/>
      <c r="BC28" s="238"/>
      <c r="BD28" s="239"/>
    </row>
    <row r="29" spans="2:56" ht="39.950000000000003" customHeight="1">
      <c r="B29" s="58">
        <f t="shared" si="23"/>
        <v>17</v>
      </c>
      <c r="C29" s="240"/>
      <c r="D29" s="241"/>
      <c r="E29" s="242"/>
      <c r="F29" s="243"/>
      <c r="G29" s="244"/>
      <c r="H29" s="245"/>
      <c r="I29" s="245"/>
      <c r="J29" s="245"/>
      <c r="K29" s="246"/>
      <c r="L29" s="247"/>
      <c r="M29" s="248"/>
      <c r="N29" s="248"/>
      <c r="O29" s="249"/>
      <c r="P29" s="116"/>
      <c r="Q29" s="117"/>
      <c r="R29" s="117"/>
      <c r="S29" s="117"/>
      <c r="T29" s="117"/>
      <c r="U29" s="117"/>
      <c r="V29" s="118"/>
      <c r="W29" s="116"/>
      <c r="X29" s="117"/>
      <c r="Y29" s="117"/>
      <c r="Z29" s="117"/>
      <c r="AA29" s="117"/>
      <c r="AB29" s="117"/>
      <c r="AC29" s="118"/>
      <c r="AD29" s="116"/>
      <c r="AE29" s="117"/>
      <c r="AF29" s="117"/>
      <c r="AG29" s="117"/>
      <c r="AH29" s="117"/>
      <c r="AI29" s="117"/>
      <c r="AJ29" s="118"/>
      <c r="AK29" s="116"/>
      <c r="AL29" s="117"/>
      <c r="AM29" s="117"/>
      <c r="AN29" s="117"/>
      <c r="AO29" s="117"/>
      <c r="AP29" s="117"/>
      <c r="AQ29" s="118"/>
      <c r="AR29" s="116"/>
      <c r="AS29" s="117"/>
      <c r="AT29" s="118"/>
      <c r="AU29" s="250" t="str">
        <f>IF($AZ$3="４週",SUM(P29:AQ29),IF($AZ$3="暦月",SUM(P29:AT29),""))</f>
        <v/>
      </c>
      <c r="AV29" s="251"/>
      <c r="AW29" s="252" t="str">
        <f t="shared" si="25"/>
        <v/>
      </c>
      <c r="AX29" s="253"/>
      <c r="AY29" s="237"/>
      <c r="AZ29" s="238"/>
      <c r="BA29" s="238"/>
      <c r="BB29" s="238"/>
      <c r="BC29" s="238"/>
      <c r="BD29" s="239"/>
    </row>
    <row r="30" spans="2:56" ht="39.950000000000003" customHeight="1">
      <c r="B30" s="58">
        <f t="shared" si="23"/>
        <v>18</v>
      </c>
      <c r="C30" s="240"/>
      <c r="D30" s="241"/>
      <c r="E30" s="242"/>
      <c r="F30" s="243"/>
      <c r="G30" s="244"/>
      <c r="H30" s="245"/>
      <c r="I30" s="245"/>
      <c r="J30" s="245"/>
      <c r="K30" s="246"/>
      <c r="L30" s="247"/>
      <c r="M30" s="248"/>
      <c r="N30" s="248"/>
      <c r="O30" s="249"/>
      <c r="P30" s="116"/>
      <c r="Q30" s="117"/>
      <c r="R30" s="117"/>
      <c r="S30" s="117"/>
      <c r="T30" s="117"/>
      <c r="U30" s="117"/>
      <c r="V30" s="118"/>
      <c r="W30" s="116"/>
      <c r="X30" s="117"/>
      <c r="Y30" s="117"/>
      <c r="Z30" s="117"/>
      <c r="AA30" s="117"/>
      <c r="AB30" s="117"/>
      <c r="AC30" s="118"/>
      <c r="AD30" s="116"/>
      <c r="AE30" s="117"/>
      <c r="AF30" s="117"/>
      <c r="AG30" s="117"/>
      <c r="AH30" s="117"/>
      <c r="AI30" s="117"/>
      <c r="AJ30" s="118"/>
      <c r="AK30" s="116"/>
      <c r="AL30" s="117"/>
      <c r="AM30" s="117"/>
      <c r="AN30" s="117"/>
      <c r="AO30" s="117"/>
      <c r="AP30" s="117"/>
      <c r="AQ30" s="118"/>
      <c r="AR30" s="116"/>
      <c r="AS30" s="117"/>
      <c r="AT30" s="118"/>
      <c r="AU30" s="250" t="str">
        <f t="shared" ref="AU30:AU31" si="26">IF($AZ$3="４週",SUM(P30:AQ30),IF($AZ$3="暦月",SUM(P30:AT30),""))</f>
        <v/>
      </c>
      <c r="AV30" s="251"/>
      <c r="AW30" s="252" t="str">
        <f t="shared" si="25"/>
        <v/>
      </c>
      <c r="AX30" s="253"/>
      <c r="AY30" s="237"/>
      <c r="AZ30" s="238"/>
      <c r="BA30" s="238"/>
      <c r="BB30" s="238"/>
      <c r="BC30" s="238"/>
      <c r="BD30" s="239"/>
    </row>
    <row r="31" spans="2:56" ht="39.950000000000003" customHeight="1">
      <c r="B31" s="58">
        <f t="shared" si="23"/>
        <v>19</v>
      </c>
      <c r="C31" s="240"/>
      <c r="D31" s="241"/>
      <c r="E31" s="242"/>
      <c r="F31" s="243"/>
      <c r="G31" s="244"/>
      <c r="H31" s="245"/>
      <c r="I31" s="245"/>
      <c r="J31" s="245"/>
      <c r="K31" s="246"/>
      <c r="L31" s="247"/>
      <c r="M31" s="248"/>
      <c r="N31" s="248"/>
      <c r="O31" s="249"/>
      <c r="P31" s="116"/>
      <c r="Q31" s="117"/>
      <c r="R31" s="117"/>
      <c r="S31" s="117"/>
      <c r="T31" s="117"/>
      <c r="U31" s="117"/>
      <c r="V31" s="118"/>
      <c r="W31" s="116"/>
      <c r="X31" s="117"/>
      <c r="Y31" s="117"/>
      <c r="Z31" s="117"/>
      <c r="AA31" s="117"/>
      <c r="AB31" s="117"/>
      <c r="AC31" s="118"/>
      <c r="AD31" s="116"/>
      <c r="AE31" s="117"/>
      <c r="AF31" s="117"/>
      <c r="AG31" s="117"/>
      <c r="AH31" s="117"/>
      <c r="AI31" s="117"/>
      <c r="AJ31" s="118"/>
      <c r="AK31" s="116"/>
      <c r="AL31" s="117"/>
      <c r="AM31" s="117"/>
      <c r="AN31" s="117"/>
      <c r="AO31" s="117"/>
      <c r="AP31" s="117"/>
      <c r="AQ31" s="118"/>
      <c r="AR31" s="116"/>
      <c r="AS31" s="117"/>
      <c r="AT31" s="118"/>
      <c r="AU31" s="250" t="str">
        <f t="shared" si="26"/>
        <v/>
      </c>
      <c r="AV31" s="251"/>
      <c r="AW31" s="252" t="str">
        <f t="shared" si="25"/>
        <v/>
      </c>
      <c r="AX31" s="253"/>
      <c r="AY31" s="237"/>
      <c r="AZ31" s="238"/>
      <c r="BA31" s="238"/>
      <c r="BB31" s="238"/>
      <c r="BC31" s="238"/>
      <c r="BD31" s="239"/>
    </row>
    <row r="32" spans="2:56" ht="39.950000000000003" customHeight="1">
      <c r="B32" s="58">
        <f t="shared" si="23"/>
        <v>20</v>
      </c>
      <c r="C32" s="240"/>
      <c r="D32" s="241"/>
      <c r="E32" s="242"/>
      <c r="F32" s="243"/>
      <c r="G32" s="244"/>
      <c r="H32" s="245"/>
      <c r="I32" s="245"/>
      <c r="J32" s="245"/>
      <c r="K32" s="246"/>
      <c r="L32" s="247"/>
      <c r="M32" s="248"/>
      <c r="N32" s="248"/>
      <c r="O32" s="249"/>
      <c r="P32" s="116"/>
      <c r="Q32" s="117"/>
      <c r="R32" s="117"/>
      <c r="S32" s="117"/>
      <c r="T32" s="117"/>
      <c r="U32" s="117"/>
      <c r="V32" s="118"/>
      <c r="W32" s="116"/>
      <c r="X32" s="117"/>
      <c r="Y32" s="117"/>
      <c r="Z32" s="117"/>
      <c r="AA32" s="117"/>
      <c r="AB32" s="117"/>
      <c r="AC32" s="118"/>
      <c r="AD32" s="116"/>
      <c r="AE32" s="117"/>
      <c r="AF32" s="117"/>
      <c r="AG32" s="117"/>
      <c r="AH32" s="117"/>
      <c r="AI32" s="117"/>
      <c r="AJ32" s="118"/>
      <c r="AK32" s="116"/>
      <c r="AL32" s="117"/>
      <c r="AM32" s="117"/>
      <c r="AN32" s="117"/>
      <c r="AO32" s="117"/>
      <c r="AP32" s="117"/>
      <c r="AQ32" s="118"/>
      <c r="AR32" s="116"/>
      <c r="AS32" s="117"/>
      <c r="AT32" s="118"/>
      <c r="AU32" s="250" t="str">
        <f>IF($AZ$3="４週",SUM(P32:AQ32),IF($AZ$3="暦月",SUM(P32:AT32),""))</f>
        <v/>
      </c>
      <c r="AV32" s="251"/>
      <c r="AW32" s="252" t="str">
        <f t="shared" si="25"/>
        <v/>
      </c>
      <c r="AX32" s="253"/>
      <c r="AY32" s="237"/>
      <c r="AZ32" s="238"/>
      <c r="BA32" s="238"/>
      <c r="BB32" s="238"/>
      <c r="BC32" s="238"/>
      <c r="BD32" s="239"/>
    </row>
    <row r="33" spans="2:56" ht="39.950000000000003" customHeight="1">
      <c r="B33" s="58">
        <f t="shared" si="23"/>
        <v>21</v>
      </c>
      <c r="C33" s="240"/>
      <c r="D33" s="241"/>
      <c r="E33" s="242"/>
      <c r="F33" s="243"/>
      <c r="G33" s="244"/>
      <c r="H33" s="245"/>
      <c r="I33" s="245"/>
      <c r="J33" s="245"/>
      <c r="K33" s="246"/>
      <c r="L33" s="247"/>
      <c r="M33" s="248"/>
      <c r="N33" s="248"/>
      <c r="O33" s="249"/>
      <c r="P33" s="116"/>
      <c r="Q33" s="117"/>
      <c r="R33" s="117"/>
      <c r="S33" s="117"/>
      <c r="T33" s="117"/>
      <c r="U33" s="117"/>
      <c r="V33" s="118"/>
      <c r="W33" s="116"/>
      <c r="X33" s="117"/>
      <c r="Y33" s="117"/>
      <c r="Z33" s="117"/>
      <c r="AA33" s="117"/>
      <c r="AB33" s="117"/>
      <c r="AC33" s="118"/>
      <c r="AD33" s="116"/>
      <c r="AE33" s="117"/>
      <c r="AF33" s="117"/>
      <c r="AG33" s="117"/>
      <c r="AH33" s="117"/>
      <c r="AI33" s="117"/>
      <c r="AJ33" s="118"/>
      <c r="AK33" s="116"/>
      <c r="AL33" s="117"/>
      <c r="AM33" s="117"/>
      <c r="AN33" s="117"/>
      <c r="AO33" s="117"/>
      <c r="AP33" s="117"/>
      <c r="AQ33" s="118"/>
      <c r="AR33" s="116"/>
      <c r="AS33" s="117"/>
      <c r="AT33" s="118"/>
      <c r="AU33" s="250" t="str">
        <f t="shared" ref="AU33:AU41" si="27">IF($AZ$3="４週",SUM(P33:AQ33),IF($AZ$3="暦月",SUM(P33:AT33),""))</f>
        <v/>
      </c>
      <c r="AV33" s="251"/>
      <c r="AW33" s="252" t="str">
        <f t="shared" si="25"/>
        <v/>
      </c>
      <c r="AX33" s="253"/>
      <c r="AY33" s="237"/>
      <c r="AZ33" s="238"/>
      <c r="BA33" s="238"/>
      <c r="BB33" s="238"/>
      <c r="BC33" s="238"/>
      <c r="BD33" s="239"/>
    </row>
    <row r="34" spans="2:56" ht="39.950000000000003" customHeight="1">
      <c r="B34" s="58">
        <f t="shared" si="23"/>
        <v>22</v>
      </c>
      <c r="C34" s="240"/>
      <c r="D34" s="241"/>
      <c r="E34" s="242"/>
      <c r="F34" s="243"/>
      <c r="G34" s="244"/>
      <c r="H34" s="245"/>
      <c r="I34" s="245"/>
      <c r="J34" s="245"/>
      <c r="K34" s="246"/>
      <c r="L34" s="247"/>
      <c r="M34" s="248"/>
      <c r="N34" s="248"/>
      <c r="O34" s="249"/>
      <c r="P34" s="116"/>
      <c r="Q34" s="117"/>
      <c r="R34" s="117"/>
      <c r="S34" s="117"/>
      <c r="T34" s="117"/>
      <c r="U34" s="117"/>
      <c r="V34" s="118"/>
      <c r="W34" s="116"/>
      <c r="X34" s="117"/>
      <c r="Y34" s="117"/>
      <c r="Z34" s="117"/>
      <c r="AA34" s="117"/>
      <c r="AB34" s="117"/>
      <c r="AC34" s="118"/>
      <c r="AD34" s="116"/>
      <c r="AE34" s="117"/>
      <c r="AF34" s="117"/>
      <c r="AG34" s="117"/>
      <c r="AH34" s="117"/>
      <c r="AI34" s="117"/>
      <c r="AJ34" s="118"/>
      <c r="AK34" s="116"/>
      <c r="AL34" s="117"/>
      <c r="AM34" s="117"/>
      <c r="AN34" s="117"/>
      <c r="AO34" s="117"/>
      <c r="AP34" s="117"/>
      <c r="AQ34" s="118"/>
      <c r="AR34" s="116"/>
      <c r="AS34" s="117"/>
      <c r="AT34" s="118"/>
      <c r="AU34" s="250" t="str">
        <f t="shared" si="27"/>
        <v/>
      </c>
      <c r="AV34" s="251"/>
      <c r="AW34" s="252" t="str">
        <f t="shared" si="25"/>
        <v/>
      </c>
      <c r="AX34" s="253"/>
      <c r="AY34" s="237"/>
      <c r="AZ34" s="238"/>
      <c r="BA34" s="238"/>
      <c r="BB34" s="238"/>
      <c r="BC34" s="238"/>
      <c r="BD34" s="239"/>
    </row>
    <row r="35" spans="2:56" ht="39.950000000000003" customHeight="1">
      <c r="B35" s="58">
        <f t="shared" si="23"/>
        <v>23</v>
      </c>
      <c r="C35" s="240"/>
      <c r="D35" s="241"/>
      <c r="E35" s="242"/>
      <c r="F35" s="243"/>
      <c r="G35" s="244"/>
      <c r="H35" s="245"/>
      <c r="I35" s="245"/>
      <c r="J35" s="245"/>
      <c r="K35" s="246"/>
      <c r="L35" s="247"/>
      <c r="M35" s="248"/>
      <c r="N35" s="248"/>
      <c r="O35" s="249"/>
      <c r="P35" s="116"/>
      <c r="Q35" s="117"/>
      <c r="R35" s="117"/>
      <c r="S35" s="117"/>
      <c r="T35" s="117"/>
      <c r="U35" s="117"/>
      <c r="V35" s="118"/>
      <c r="W35" s="116"/>
      <c r="X35" s="117"/>
      <c r="Y35" s="117"/>
      <c r="Z35" s="117"/>
      <c r="AA35" s="117"/>
      <c r="AB35" s="117"/>
      <c r="AC35" s="118"/>
      <c r="AD35" s="116"/>
      <c r="AE35" s="117"/>
      <c r="AF35" s="117"/>
      <c r="AG35" s="117"/>
      <c r="AH35" s="117"/>
      <c r="AI35" s="117"/>
      <c r="AJ35" s="118"/>
      <c r="AK35" s="116"/>
      <c r="AL35" s="117"/>
      <c r="AM35" s="117"/>
      <c r="AN35" s="117"/>
      <c r="AO35" s="117"/>
      <c r="AP35" s="117"/>
      <c r="AQ35" s="118"/>
      <c r="AR35" s="116"/>
      <c r="AS35" s="117"/>
      <c r="AT35" s="118"/>
      <c r="AU35" s="250" t="str">
        <f t="shared" si="27"/>
        <v/>
      </c>
      <c r="AV35" s="251"/>
      <c r="AW35" s="252" t="str">
        <f t="shared" si="25"/>
        <v/>
      </c>
      <c r="AX35" s="253"/>
      <c r="AY35" s="237"/>
      <c r="AZ35" s="238"/>
      <c r="BA35" s="238"/>
      <c r="BB35" s="238"/>
      <c r="BC35" s="238"/>
      <c r="BD35" s="239"/>
    </row>
    <row r="36" spans="2:56" ht="39.950000000000003" customHeight="1">
      <c r="B36" s="58">
        <f t="shared" si="23"/>
        <v>24</v>
      </c>
      <c r="C36" s="240"/>
      <c r="D36" s="241"/>
      <c r="E36" s="242"/>
      <c r="F36" s="243"/>
      <c r="G36" s="244"/>
      <c r="H36" s="245"/>
      <c r="I36" s="245"/>
      <c r="J36" s="245"/>
      <c r="K36" s="246"/>
      <c r="L36" s="247"/>
      <c r="M36" s="248"/>
      <c r="N36" s="248"/>
      <c r="O36" s="249"/>
      <c r="P36" s="116"/>
      <c r="Q36" s="117"/>
      <c r="R36" s="117"/>
      <c r="S36" s="117"/>
      <c r="T36" s="117"/>
      <c r="U36" s="117"/>
      <c r="V36" s="118"/>
      <c r="W36" s="116"/>
      <c r="X36" s="117"/>
      <c r="Y36" s="117"/>
      <c r="Z36" s="117"/>
      <c r="AA36" s="117"/>
      <c r="AB36" s="117"/>
      <c r="AC36" s="118"/>
      <c r="AD36" s="116"/>
      <c r="AE36" s="117"/>
      <c r="AF36" s="117"/>
      <c r="AG36" s="117"/>
      <c r="AH36" s="117"/>
      <c r="AI36" s="117"/>
      <c r="AJ36" s="118"/>
      <c r="AK36" s="116"/>
      <c r="AL36" s="117"/>
      <c r="AM36" s="117"/>
      <c r="AN36" s="117"/>
      <c r="AO36" s="117"/>
      <c r="AP36" s="117"/>
      <c r="AQ36" s="118"/>
      <c r="AR36" s="116"/>
      <c r="AS36" s="117"/>
      <c r="AT36" s="118"/>
      <c r="AU36" s="250" t="str">
        <f t="shared" si="27"/>
        <v/>
      </c>
      <c r="AV36" s="251"/>
      <c r="AW36" s="252" t="str">
        <f t="shared" si="25"/>
        <v/>
      </c>
      <c r="AX36" s="253"/>
      <c r="AY36" s="237"/>
      <c r="AZ36" s="238"/>
      <c r="BA36" s="238"/>
      <c r="BB36" s="238"/>
      <c r="BC36" s="238"/>
      <c r="BD36" s="239"/>
    </row>
    <row r="37" spans="2:56" ht="39.950000000000003" customHeight="1">
      <c r="B37" s="58">
        <f t="shared" si="23"/>
        <v>25</v>
      </c>
      <c r="C37" s="240"/>
      <c r="D37" s="241"/>
      <c r="E37" s="242"/>
      <c r="F37" s="243"/>
      <c r="G37" s="244"/>
      <c r="H37" s="245"/>
      <c r="I37" s="245"/>
      <c r="J37" s="245"/>
      <c r="K37" s="246"/>
      <c r="L37" s="247"/>
      <c r="M37" s="248"/>
      <c r="N37" s="248"/>
      <c r="O37" s="249"/>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250" t="str">
        <f t="shared" si="27"/>
        <v/>
      </c>
      <c r="AV37" s="251"/>
      <c r="AW37" s="252" t="str">
        <f t="shared" si="25"/>
        <v/>
      </c>
      <c r="AX37" s="253"/>
      <c r="AY37" s="237"/>
      <c r="AZ37" s="238"/>
      <c r="BA37" s="238"/>
      <c r="BB37" s="238"/>
      <c r="BC37" s="238"/>
      <c r="BD37" s="239"/>
    </row>
    <row r="38" spans="2:56" ht="39.950000000000003" customHeight="1">
      <c r="B38" s="58">
        <f t="shared" si="23"/>
        <v>26</v>
      </c>
      <c r="C38" s="240"/>
      <c r="D38" s="241"/>
      <c r="E38" s="242"/>
      <c r="F38" s="243"/>
      <c r="G38" s="244"/>
      <c r="H38" s="245"/>
      <c r="I38" s="245"/>
      <c r="J38" s="245"/>
      <c r="K38" s="246"/>
      <c r="L38" s="247"/>
      <c r="M38" s="248"/>
      <c r="N38" s="248"/>
      <c r="O38" s="249"/>
      <c r="P38" s="116"/>
      <c r="Q38" s="117"/>
      <c r="R38" s="117"/>
      <c r="S38" s="117"/>
      <c r="T38" s="117"/>
      <c r="U38" s="117"/>
      <c r="V38" s="118"/>
      <c r="W38" s="116"/>
      <c r="X38" s="117"/>
      <c r="Y38" s="117"/>
      <c r="Z38" s="117"/>
      <c r="AA38" s="117"/>
      <c r="AB38" s="117"/>
      <c r="AC38" s="118"/>
      <c r="AD38" s="116"/>
      <c r="AE38" s="117"/>
      <c r="AF38" s="117"/>
      <c r="AG38" s="117"/>
      <c r="AH38" s="117"/>
      <c r="AI38" s="117"/>
      <c r="AJ38" s="118"/>
      <c r="AK38" s="116"/>
      <c r="AL38" s="117"/>
      <c r="AM38" s="117"/>
      <c r="AN38" s="117"/>
      <c r="AO38" s="117"/>
      <c r="AP38" s="117"/>
      <c r="AQ38" s="118"/>
      <c r="AR38" s="116"/>
      <c r="AS38" s="117"/>
      <c r="AT38" s="118"/>
      <c r="AU38" s="250" t="str">
        <f t="shared" si="27"/>
        <v/>
      </c>
      <c r="AV38" s="251"/>
      <c r="AW38" s="252" t="str">
        <f t="shared" si="25"/>
        <v/>
      </c>
      <c r="AX38" s="253"/>
      <c r="AY38" s="237"/>
      <c r="AZ38" s="238"/>
      <c r="BA38" s="238"/>
      <c r="BB38" s="238"/>
      <c r="BC38" s="238"/>
      <c r="BD38" s="239"/>
    </row>
    <row r="39" spans="2:56" ht="39.950000000000003" customHeight="1">
      <c r="B39" s="58">
        <f t="shared" si="23"/>
        <v>27</v>
      </c>
      <c r="C39" s="240"/>
      <c r="D39" s="241"/>
      <c r="E39" s="242"/>
      <c r="F39" s="243"/>
      <c r="G39" s="244"/>
      <c r="H39" s="245"/>
      <c r="I39" s="245"/>
      <c r="J39" s="245"/>
      <c r="K39" s="246"/>
      <c r="L39" s="247"/>
      <c r="M39" s="248"/>
      <c r="N39" s="248"/>
      <c r="O39" s="249"/>
      <c r="P39" s="116"/>
      <c r="Q39" s="117"/>
      <c r="R39" s="117"/>
      <c r="S39" s="117"/>
      <c r="T39" s="117"/>
      <c r="U39" s="117"/>
      <c r="V39" s="118"/>
      <c r="W39" s="116"/>
      <c r="X39" s="117"/>
      <c r="Y39" s="117"/>
      <c r="Z39" s="117"/>
      <c r="AA39" s="117"/>
      <c r="AB39" s="117"/>
      <c r="AC39" s="118"/>
      <c r="AD39" s="116"/>
      <c r="AE39" s="117"/>
      <c r="AF39" s="117"/>
      <c r="AG39" s="117"/>
      <c r="AH39" s="117"/>
      <c r="AI39" s="117"/>
      <c r="AJ39" s="118"/>
      <c r="AK39" s="116"/>
      <c r="AL39" s="117"/>
      <c r="AM39" s="117"/>
      <c r="AN39" s="117"/>
      <c r="AO39" s="117"/>
      <c r="AP39" s="117"/>
      <c r="AQ39" s="118"/>
      <c r="AR39" s="116"/>
      <c r="AS39" s="117"/>
      <c r="AT39" s="118"/>
      <c r="AU39" s="250" t="str">
        <f t="shared" ref="AU39:AU40" si="28">IF($AZ$3="４週",SUM(P39:AQ39),IF($AZ$3="暦月",SUM(P39:AT39),""))</f>
        <v/>
      </c>
      <c r="AV39" s="251"/>
      <c r="AW39" s="252" t="str">
        <f t="shared" ref="AW39:AW40" si="29">IF($AZ$3="４週",AU39/4,IF($AZ$3="暦月",AU39/($AZ$6/7),""))</f>
        <v/>
      </c>
      <c r="AX39" s="253"/>
      <c r="AY39" s="237"/>
      <c r="AZ39" s="238"/>
      <c r="BA39" s="238"/>
      <c r="BB39" s="238"/>
      <c r="BC39" s="238"/>
      <c r="BD39" s="239"/>
    </row>
    <row r="40" spans="2:56" ht="39.950000000000003" customHeight="1">
      <c r="B40" s="58">
        <f t="shared" si="23"/>
        <v>28</v>
      </c>
      <c r="C40" s="240"/>
      <c r="D40" s="241"/>
      <c r="E40" s="242"/>
      <c r="F40" s="243"/>
      <c r="G40" s="244"/>
      <c r="H40" s="245"/>
      <c r="I40" s="245"/>
      <c r="J40" s="245"/>
      <c r="K40" s="246"/>
      <c r="L40" s="247"/>
      <c r="M40" s="248"/>
      <c r="N40" s="248"/>
      <c r="O40" s="249"/>
      <c r="P40" s="116"/>
      <c r="Q40" s="117"/>
      <c r="R40" s="117"/>
      <c r="S40" s="117"/>
      <c r="T40" s="117"/>
      <c r="U40" s="117"/>
      <c r="V40" s="118"/>
      <c r="W40" s="116"/>
      <c r="X40" s="117"/>
      <c r="Y40" s="117"/>
      <c r="Z40" s="117"/>
      <c r="AA40" s="117"/>
      <c r="AB40" s="117"/>
      <c r="AC40" s="118"/>
      <c r="AD40" s="116"/>
      <c r="AE40" s="117"/>
      <c r="AF40" s="117"/>
      <c r="AG40" s="117"/>
      <c r="AH40" s="117"/>
      <c r="AI40" s="117"/>
      <c r="AJ40" s="118"/>
      <c r="AK40" s="116"/>
      <c r="AL40" s="117"/>
      <c r="AM40" s="117"/>
      <c r="AN40" s="117"/>
      <c r="AO40" s="117"/>
      <c r="AP40" s="117"/>
      <c r="AQ40" s="118"/>
      <c r="AR40" s="116"/>
      <c r="AS40" s="117"/>
      <c r="AT40" s="118"/>
      <c r="AU40" s="250" t="str">
        <f t="shared" si="28"/>
        <v/>
      </c>
      <c r="AV40" s="251"/>
      <c r="AW40" s="252" t="str">
        <f t="shared" si="29"/>
        <v/>
      </c>
      <c r="AX40" s="253"/>
      <c r="AY40" s="237"/>
      <c r="AZ40" s="238"/>
      <c r="BA40" s="238"/>
      <c r="BB40" s="238"/>
      <c r="BC40" s="238"/>
      <c r="BD40" s="239"/>
    </row>
    <row r="41" spans="2:56" ht="39.950000000000003" customHeight="1">
      <c r="B41" s="58">
        <f t="shared" si="23"/>
        <v>29</v>
      </c>
      <c r="C41" s="240"/>
      <c r="D41" s="241"/>
      <c r="E41" s="242"/>
      <c r="F41" s="243"/>
      <c r="G41" s="244"/>
      <c r="H41" s="245"/>
      <c r="I41" s="245"/>
      <c r="J41" s="245"/>
      <c r="K41" s="246"/>
      <c r="L41" s="247"/>
      <c r="M41" s="248"/>
      <c r="N41" s="248"/>
      <c r="O41" s="249"/>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250" t="str">
        <f t="shared" si="27"/>
        <v/>
      </c>
      <c r="AV41" s="251"/>
      <c r="AW41" s="252" t="str">
        <f t="shared" si="25"/>
        <v/>
      </c>
      <c r="AX41" s="253"/>
      <c r="AY41" s="237"/>
      <c r="AZ41" s="238"/>
      <c r="BA41" s="238"/>
      <c r="BB41" s="238"/>
      <c r="BC41" s="238"/>
      <c r="BD41" s="239"/>
    </row>
    <row r="42" spans="2:56" ht="39.950000000000003" customHeight="1" thickBot="1">
      <c r="B42" s="59">
        <f t="shared" si="23"/>
        <v>30</v>
      </c>
      <c r="C42" s="254"/>
      <c r="D42" s="255"/>
      <c r="E42" s="256"/>
      <c r="F42" s="257"/>
      <c r="G42" s="258"/>
      <c r="H42" s="259"/>
      <c r="I42" s="259"/>
      <c r="J42" s="259"/>
      <c r="K42" s="260"/>
      <c r="L42" s="261"/>
      <c r="M42" s="262"/>
      <c r="N42" s="262"/>
      <c r="O42" s="263"/>
      <c r="P42" s="119"/>
      <c r="Q42" s="120"/>
      <c r="R42" s="120"/>
      <c r="S42" s="120"/>
      <c r="T42" s="120"/>
      <c r="U42" s="120"/>
      <c r="V42" s="121"/>
      <c r="W42" s="119"/>
      <c r="X42" s="120"/>
      <c r="Y42" s="120"/>
      <c r="Z42" s="120"/>
      <c r="AA42" s="120"/>
      <c r="AB42" s="120"/>
      <c r="AC42" s="121"/>
      <c r="AD42" s="119"/>
      <c r="AE42" s="120"/>
      <c r="AF42" s="120"/>
      <c r="AG42" s="120"/>
      <c r="AH42" s="120"/>
      <c r="AI42" s="120"/>
      <c r="AJ42" s="121"/>
      <c r="AK42" s="119"/>
      <c r="AL42" s="120"/>
      <c r="AM42" s="120"/>
      <c r="AN42" s="120"/>
      <c r="AO42" s="120"/>
      <c r="AP42" s="120"/>
      <c r="AQ42" s="121"/>
      <c r="AR42" s="119"/>
      <c r="AS42" s="120"/>
      <c r="AT42" s="121"/>
      <c r="AU42" s="264" t="str">
        <f t="shared" si="24"/>
        <v/>
      </c>
      <c r="AV42" s="265"/>
      <c r="AW42" s="266" t="str">
        <f t="shared" si="22"/>
        <v/>
      </c>
      <c r="AX42" s="267"/>
      <c r="AY42" s="268"/>
      <c r="AZ42" s="269"/>
      <c r="BA42" s="269"/>
      <c r="BB42" s="269"/>
      <c r="BC42" s="269"/>
      <c r="BD42" s="270"/>
    </row>
    <row r="43" spans="2:56" ht="20.25" customHeight="1">
      <c r="C43" s="47"/>
      <c r="D43" s="48"/>
      <c r="E43" s="49"/>
      <c r="AC43" s="2"/>
    </row>
    <row r="44" spans="2:56" ht="20.25" customHeight="1">
      <c r="C44" s="43" t="s">
        <v>169</v>
      </c>
      <c r="D44" s="69"/>
      <c r="E44" s="69"/>
      <c r="F44" s="43"/>
      <c r="G44" s="43"/>
      <c r="H44" s="43"/>
      <c r="I44" s="43"/>
      <c r="J44" s="43"/>
      <c r="K44" s="43"/>
      <c r="L44" s="43"/>
      <c r="M44" s="43"/>
      <c r="N44" s="43"/>
      <c r="O44" s="43"/>
      <c r="P44" s="43"/>
      <c r="Q44" s="43" t="s">
        <v>152</v>
      </c>
      <c r="R44" s="43"/>
      <c r="S44" s="43"/>
      <c r="T44" s="43"/>
      <c r="U44" s="43"/>
      <c r="V44" s="43"/>
      <c r="W44" s="43"/>
      <c r="X44" s="43"/>
      <c r="Y44" s="43"/>
      <c r="Z44" s="43"/>
      <c r="AA44" s="45"/>
      <c r="AB44" s="43"/>
      <c r="AC44" s="43"/>
      <c r="AD44" s="43"/>
      <c r="AE44" s="43"/>
      <c r="AF44" s="43"/>
      <c r="AG44" s="43"/>
      <c r="AH44" s="43"/>
      <c r="AI44" s="43" t="s">
        <v>104</v>
      </c>
      <c r="AJ44" s="43"/>
      <c r="AK44" s="43"/>
      <c r="AL44" s="43"/>
      <c r="AM44" s="43"/>
      <c r="AN44" s="43"/>
      <c r="AO44" s="75"/>
      <c r="AP44" s="75"/>
    </row>
    <row r="45" spans="2:56" ht="20.25" customHeight="1">
      <c r="C45" s="43" t="s">
        <v>36</v>
      </c>
      <c r="D45" s="69"/>
      <c r="E45" s="69"/>
      <c r="F45" s="43"/>
      <c r="G45" s="43"/>
      <c r="H45" s="43"/>
      <c r="I45" s="43"/>
      <c r="J45" s="43"/>
      <c r="K45" s="43"/>
      <c r="L45" s="352" t="s">
        <v>30</v>
      </c>
      <c r="M45" s="352"/>
      <c r="N45" s="43"/>
      <c r="O45" s="43"/>
      <c r="P45" s="43"/>
      <c r="Q45" s="43"/>
      <c r="R45" s="278" t="s">
        <v>56</v>
      </c>
      <c r="S45" s="278"/>
      <c r="T45" s="278" t="s">
        <v>57</v>
      </c>
      <c r="U45" s="278"/>
      <c r="V45" s="278"/>
      <c r="W45" s="278"/>
      <c r="X45" s="43"/>
      <c r="Y45" s="279" t="s">
        <v>60</v>
      </c>
      <c r="Z45" s="279"/>
      <c r="AA45" s="279"/>
      <c r="AB45" s="279"/>
      <c r="AC45" s="43"/>
      <c r="AD45" s="43"/>
      <c r="AE45" s="74" t="s">
        <v>69</v>
      </c>
      <c r="AF45" s="74"/>
      <c r="AG45" s="43"/>
      <c r="AH45" s="43"/>
      <c r="AI45" s="280" t="s">
        <v>8</v>
      </c>
      <c r="AJ45" s="281"/>
      <c r="AK45" s="280" t="s">
        <v>9</v>
      </c>
      <c r="AL45" s="282"/>
      <c r="AM45" s="282"/>
      <c r="AN45" s="281"/>
      <c r="AO45" s="75"/>
      <c r="AP45" s="130"/>
      <c r="AQ45" s="283" t="s">
        <v>181</v>
      </c>
      <c r="AR45" s="283"/>
      <c r="AS45" s="283"/>
      <c r="AT45" s="283"/>
      <c r="AU45" s="283"/>
      <c r="AV45" s="283"/>
      <c r="AW45" s="283"/>
      <c r="AX45" s="283"/>
      <c r="AY45" s="283"/>
      <c r="AZ45" s="283"/>
      <c r="BA45" s="283"/>
    </row>
    <row r="46" spans="2:56" ht="20.25" customHeight="1">
      <c r="C46" s="319"/>
      <c r="D46" s="320"/>
      <c r="E46" s="321"/>
      <c r="F46" s="315">
        <f>IF(AB2=1,10,IF(AB2=2,11,IF(AB2=3,12,AB2-3)))</f>
        <v>-3</v>
      </c>
      <c r="G46" s="316"/>
      <c r="H46" s="315">
        <f>IF(AB2=1,11,IF(AB2=2,12,AB2-2))</f>
        <v>-2</v>
      </c>
      <c r="I46" s="316"/>
      <c r="J46" s="315">
        <f>IF(AB2=1,12,AB2-1)</f>
        <v>-1</v>
      </c>
      <c r="K46" s="316"/>
      <c r="L46" s="280" t="s">
        <v>29</v>
      </c>
      <c r="M46" s="281"/>
      <c r="N46" s="43"/>
      <c r="O46" s="43"/>
      <c r="P46" s="43"/>
      <c r="Q46" s="43"/>
      <c r="R46" s="274"/>
      <c r="S46" s="274"/>
      <c r="T46" s="274" t="s">
        <v>58</v>
      </c>
      <c r="U46" s="274"/>
      <c r="V46" s="274" t="s">
        <v>59</v>
      </c>
      <c r="W46" s="274"/>
      <c r="X46" s="43"/>
      <c r="Y46" s="274" t="s">
        <v>58</v>
      </c>
      <c r="Z46" s="274"/>
      <c r="AA46" s="274" t="s">
        <v>59</v>
      </c>
      <c r="AB46" s="274"/>
      <c r="AC46" s="43"/>
      <c r="AD46" s="43"/>
      <c r="AE46" s="74" t="s">
        <v>65</v>
      </c>
      <c r="AF46" s="74"/>
      <c r="AG46" s="43"/>
      <c r="AH46" s="43"/>
      <c r="AI46" s="280" t="s">
        <v>4</v>
      </c>
      <c r="AJ46" s="281"/>
      <c r="AK46" s="280" t="s">
        <v>73</v>
      </c>
      <c r="AL46" s="282"/>
      <c r="AM46" s="282"/>
      <c r="AN46" s="281"/>
      <c r="AO46" s="77"/>
      <c r="AQ46" s="284" t="s">
        <v>188</v>
      </c>
      <c r="AR46" s="284"/>
      <c r="AS46" s="284"/>
      <c r="AT46" s="284"/>
      <c r="AU46" s="284"/>
      <c r="AV46" s="284"/>
      <c r="AW46" s="284"/>
      <c r="AX46" s="284"/>
      <c r="AY46" s="284"/>
      <c r="AZ46" s="284"/>
      <c r="BA46" s="284"/>
    </row>
    <row r="47" spans="2:56" ht="20.25" customHeight="1">
      <c r="C47" s="319" t="s">
        <v>124</v>
      </c>
      <c r="D47" s="320"/>
      <c r="E47" s="321"/>
      <c r="F47" s="289"/>
      <c r="G47" s="289"/>
      <c r="H47" s="289"/>
      <c r="I47" s="289"/>
      <c r="J47" s="289"/>
      <c r="K47" s="289"/>
      <c r="L47" s="290">
        <f>SUM(F47:K47)</f>
        <v>0</v>
      </c>
      <c r="M47" s="290"/>
      <c r="N47" s="43"/>
      <c r="O47" s="43"/>
      <c r="P47" s="43"/>
      <c r="Q47" s="43"/>
      <c r="R47" s="280" t="s">
        <v>4</v>
      </c>
      <c r="S47" s="281"/>
      <c r="T47" s="317">
        <f>SUMIFS($AU$13:$AV$42,$C$13:$D$42,"訪問介護員",$E$13:$F$42,"A")+SUMIFS($AU$13:$AV$42,$C$13:$D$42,"サービス提供責任者",$E$13:$F$42,"A")</f>
        <v>0</v>
      </c>
      <c r="U47" s="318"/>
      <c r="V47" s="350">
        <f>SUMIFS($AW$13:$AX$42,$C$13:$D$42,"訪問介護員",$E$13:$F$42,"A")+SUMIFS($AW$13:$AX$42,$C$13:$D$42,"サービス提供責任者",$E$13:$F$42,"A")</f>
        <v>0</v>
      </c>
      <c r="W47" s="351"/>
      <c r="X47" s="43"/>
      <c r="Y47" s="344">
        <v>0</v>
      </c>
      <c r="Z47" s="345"/>
      <c r="AA47" s="346">
        <v>0</v>
      </c>
      <c r="AB47" s="347"/>
      <c r="AC47" s="43"/>
      <c r="AD47" s="43"/>
      <c r="AE47" s="344">
        <v>0</v>
      </c>
      <c r="AF47" s="345"/>
      <c r="AG47" s="43"/>
      <c r="AH47" s="43"/>
      <c r="AI47" s="280" t="s">
        <v>5</v>
      </c>
      <c r="AJ47" s="281"/>
      <c r="AK47" s="280" t="s">
        <v>74</v>
      </c>
      <c r="AL47" s="282"/>
      <c r="AM47" s="282"/>
      <c r="AN47" s="281"/>
      <c r="AO47" s="78"/>
      <c r="AP47" s="127"/>
      <c r="AQ47" s="285" t="s">
        <v>182</v>
      </c>
      <c r="AR47" s="285"/>
      <c r="AT47" s="285" t="s">
        <v>183</v>
      </c>
      <c r="AU47" s="285"/>
      <c r="AV47" s="286" t="s">
        <v>189</v>
      </c>
      <c r="AW47" s="286"/>
      <c r="AX47" s="286"/>
      <c r="AY47" s="286"/>
      <c r="AZ47" s="285" t="s">
        <v>181</v>
      </c>
      <c r="BA47" s="285"/>
    </row>
    <row r="48" spans="2:56" ht="20.25" customHeight="1">
      <c r="C48" s="319" t="s">
        <v>125</v>
      </c>
      <c r="D48" s="320"/>
      <c r="E48" s="321"/>
      <c r="F48" s="289"/>
      <c r="G48" s="289"/>
      <c r="H48" s="289"/>
      <c r="I48" s="289"/>
      <c r="J48" s="289"/>
      <c r="K48" s="289"/>
      <c r="L48" s="290">
        <f>SUM(F48:K48)</f>
        <v>0</v>
      </c>
      <c r="M48" s="290"/>
      <c r="N48" s="43"/>
      <c r="O48" s="43"/>
      <c r="P48" s="43"/>
      <c r="Q48" s="43"/>
      <c r="R48" s="280" t="s">
        <v>5</v>
      </c>
      <c r="S48" s="281"/>
      <c r="T48" s="317">
        <f>SUMIFS($AU$13:$AV$42,$C$13:$D$42,"訪問介護員",$E$13:$F$42,"B")+SUMIFS($AU$13:$AV$42,$C$13:$D$42,"サービス提供責任者",$E$13:$F$42,"B")</f>
        <v>0</v>
      </c>
      <c r="U48" s="318"/>
      <c r="V48" s="350">
        <f>SUMIFS($AW$13:$AX$42,$C$13:$D$42,"訪問介護員",$E$13:$F$42,"B")+SUMIFS($AW$13:$AX$42,$C$13:$D$42,"サービス提供責任者",$E$13:$F$42,"B")</f>
        <v>0</v>
      </c>
      <c r="W48" s="351"/>
      <c r="X48" s="43"/>
      <c r="Y48" s="344">
        <v>0</v>
      </c>
      <c r="Z48" s="345"/>
      <c r="AA48" s="346">
        <v>0</v>
      </c>
      <c r="AB48" s="347"/>
      <c r="AC48" s="43"/>
      <c r="AD48" s="43"/>
      <c r="AE48" s="344">
        <v>0</v>
      </c>
      <c r="AF48" s="345"/>
      <c r="AG48" s="43"/>
      <c r="AH48" s="43"/>
      <c r="AI48" s="280" t="s">
        <v>6</v>
      </c>
      <c r="AJ48" s="281"/>
      <c r="AK48" s="280" t="s">
        <v>75</v>
      </c>
      <c r="AL48" s="282"/>
      <c r="AM48" s="282"/>
      <c r="AN48" s="281"/>
      <c r="AO48" s="78"/>
      <c r="AP48" s="127"/>
      <c r="AQ48" s="148"/>
      <c r="AR48" s="148"/>
      <c r="AS48" s="128" t="s">
        <v>184</v>
      </c>
      <c r="AT48" s="149"/>
      <c r="AU48" s="149"/>
      <c r="AV48" s="129" t="s">
        <v>185</v>
      </c>
      <c r="AW48" s="150">
        <v>0</v>
      </c>
      <c r="AX48" s="150"/>
      <c r="AY48" s="126" t="s">
        <v>0</v>
      </c>
      <c r="AZ48" s="151" t="str">
        <f>IF(OR(AQ48="",AT48=""),"",(AT48+IF(AQ48&gt;AT48,1,0)-AQ48-AW48)*24)</f>
        <v/>
      </c>
      <c r="BA48" s="151"/>
    </row>
    <row r="49" spans="3:58" ht="20.25" customHeight="1">
      <c r="C49" s="319" t="s">
        <v>28</v>
      </c>
      <c r="D49" s="320"/>
      <c r="E49" s="321"/>
      <c r="F49" s="289"/>
      <c r="G49" s="289"/>
      <c r="H49" s="289"/>
      <c r="I49" s="289"/>
      <c r="J49" s="289"/>
      <c r="K49" s="289"/>
      <c r="L49" s="290">
        <f>SUM(F49:K49)</f>
        <v>0</v>
      </c>
      <c r="M49" s="290"/>
      <c r="N49" s="43"/>
      <c r="O49" s="43"/>
      <c r="P49" s="43"/>
      <c r="Q49" s="43"/>
      <c r="R49" s="280" t="s">
        <v>6</v>
      </c>
      <c r="S49" s="281"/>
      <c r="T49" s="317">
        <f>SUMIFS($AU$13:$AV$42,$C$13:$D$42,"訪問介護員",$E$13:$F$42,"C")+SUMIFS($AU$13:$AV$42,$C$13:$D$42,"サービス提供責任者",$E$13:$F$42,"C")</f>
        <v>0</v>
      </c>
      <c r="U49" s="318"/>
      <c r="V49" s="350">
        <f>SUMIFS($AW$13:$AX$42,$C$13:$D$42,"訪問介護員",$E$13:$F$42,"C")+SUMIFS($AW$13:$AX$42,$C$13:$D$42,"サービス提供責任者",$E$13:$F$42,"C")</f>
        <v>0</v>
      </c>
      <c r="W49" s="351"/>
      <c r="X49" s="43"/>
      <c r="Y49" s="344">
        <v>0</v>
      </c>
      <c r="Z49" s="345"/>
      <c r="AA49" s="348">
        <v>0</v>
      </c>
      <c r="AB49" s="349"/>
      <c r="AC49" s="43"/>
      <c r="AD49" s="43"/>
      <c r="AE49" s="317" t="s">
        <v>38</v>
      </c>
      <c r="AF49" s="318"/>
      <c r="AG49" s="43"/>
      <c r="AH49" s="43"/>
      <c r="AI49" s="280" t="s">
        <v>7</v>
      </c>
      <c r="AJ49" s="281"/>
      <c r="AK49" s="280" t="s">
        <v>103</v>
      </c>
      <c r="AL49" s="282"/>
      <c r="AM49" s="282"/>
      <c r="AN49" s="281"/>
      <c r="AO49" s="79"/>
      <c r="AP49" s="127"/>
      <c r="AQ49" s="148"/>
      <c r="AR49" s="148"/>
      <c r="AS49" s="128" t="s">
        <v>184</v>
      </c>
      <c r="AT49" s="149"/>
      <c r="AU49" s="149"/>
      <c r="AV49" s="129" t="s">
        <v>185</v>
      </c>
      <c r="AW49" s="150">
        <v>0</v>
      </c>
      <c r="AX49" s="150"/>
      <c r="AY49" s="126" t="s">
        <v>0</v>
      </c>
      <c r="AZ49" s="151" t="str">
        <f t="shared" ref="AZ49:AZ52" si="30">IF(OR(AQ49="",AT49=""),"",(AT49+IF(AQ49&gt;AT49,1,0)-AQ49-AW49)*24)</f>
        <v/>
      </c>
      <c r="BA49" s="151"/>
    </row>
    <row r="50" spans="3:58" ht="20.25" customHeight="1">
      <c r="C50" s="319" t="s">
        <v>29</v>
      </c>
      <c r="D50" s="320"/>
      <c r="E50" s="321"/>
      <c r="F50" s="290">
        <f>SUM(F47:G49)</f>
        <v>0</v>
      </c>
      <c r="G50" s="290"/>
      <c r="H50" s="290">
        <f>SUM(H47:I49)</f>
        <v>0</v>
      </c>
      <c r="I50" s="290"/>
      <c r="J50" s="290">
        <f>SUM(J47:K49)</f>
        <v>0</v>
      </c>
      <c r="K50" s="290"/>
      <c r="L50" s="290">
        <f>SUM(L47:M49)</f>
        <v>0</v>
      </c>
      <c r="M50" s="290"/>
      <c r="N50" s="314"/>
      <c r="O50" s="278"/>
      <c r="P50" s="43"/>
      <c r="Q50" s="43"/>
      <c r="R50" s="280" t="s">
        <v>7</v>
      </c>
      <c r="S50" s="281"/>
      <c r="T50" s="317">
        <f>SUMIFS($AU$13:$AV$42,$C$13:$D$42,"訪問介護員",$E$13:$F$42,"D")+SUMIFS($AU$13:$AV$42,$C$13:$D$42,"サービス提供責任者",$E$13:$F$42,"D")</f>
        <v>0</v>
      </c>
      <c r="U50" s="318"/>
      <c r="V50" s="350">
        <f>SUMIFS($AW$13:$AX$42,$C$13:$D$42,"訪問介護員",$E$13:$F$42,"D")+SUMIFS($AW$13:$AX$42,$C$13:$D$42,"サービス提供責任者",$E$13:$F$42,"D")</f>
        <v>0</v>
      </c>
      <c r="W50" s="351"/>
      <c r="X50" s="43"/>
      <c r="Y50" s="344">
        <v>0</v>
      </c>
      <c r="Z50" s="345"/>
      <c r="AA50" s="348">
        <v>0</v>
      </c>
      <c r="AB50" s="349"/>
      <c r="AC50" s="43"/>
      <c r="AD50" s="43"/>
      <c r="AE50" s="317" t="s">
        <v>38</v>
      </c>
      <c r="AF50" s="318"/>
      <c r="AG50" s="43"/>
      <c r="AH50" s="43"/>
      <c r="AI50" s="43"/>
      <c r="AJ50" s="361"/>
      <c r="AK50" s="361"/>
      <c r="AL50" s="362"/>
      <c r="AM50" s="362"/>
      <c r="AN50" s="364"/>
      <c r="AO50" s="364"/>
      <c r="AP50" s="127"/>
      <c r="AQ50" s="148"/>
      <c r="AR50" s="148"/>
      <c r="AS50" s="128" t="s">
        <v>184</v>
      </c>
      <c r="AT50" s="149"/>
      <c r="AU50" s="149"/>
      <c r="AV50" s="129" t="s">
        <v>185</v>
      </c>
      <c r="AW50" s="150">
        <v>0</v>
      </c>
      <c r="AX50" s="150"/>
      <c r="AY50" s="126" t="s">
        <v>0</v>
      </c>
      <c r="AZ50" s="151" t="str">
        <f t="shared" si="30"/>
        <v/>
      </c>
      <c r="BA50" s="151"/>
    </row>
    <row r="51" spans="3:58" ht="20.25" customHeight="1">
      <c r="C51" s="43"/>
      <c r="D51" s="43"/>
      <c r="E51" s="43"/>
      <c r="F51" s="43"/>
      <c r="G51" s="43"/>
      <c r="H51" s="43"/>
      <c r="I51" s="43"/>
      <c r="J51" s="43"/>
      <c r="K51" s="43"/>
      <c r="L51" s="74" t="s">
        <v>31</v>
      </c>
      <c r="M51" s="74"/>
      <c r="N51" s="43"/>
      <c r="O51" s="43"/>
      <c r="P51" s="43"/>
      <c r="Q51" s="43"/>
      <c r="R51" s="280" t="s">
        <v>29</v>
      </c>
      <c r="S51" s="281"/>
      <c r="T51" s="317">
        <f>SUM(T47:U50)</f>
        <v>0</v>
      </c>
      <c r="U51" s="318"/>
      <c r="V51" s="350">
        <f>SUM(V47:W50)</f>
        <v>0</v>
      </c>
      <c r="W51" s="351"/>
      <c r="X51" s="43"/>
      <c r="Y51" s="317">
        <f>SUM(Y47:Z50)</f>
        <v>0</v>
      </c>
      <c r="Z51" s="318"/>
      <c r="AA51" s="353">
        <f>SUM(AA47:AB50)</f>
        <v>0</v>
      </c>
      <c r="AB51" s="354"/>
      <c r="AC51" s="43"/>
      <c r="AD51" s="43"/>
      <c r="AE51" s="317">
        <f>SUM(AE47:AF48)</f>
        <v>0</v>
      </c>
      <c r="AF51" s="318"/>
      <c r="AG51" s="43"/>
      <c r="AH51" s="43"/>
      <c r="AI51" s="43"/>
      <c r="AJ51" s="361"/>
      <c r="AK51" s="361"/>
      <c r="AL51" s="362"/>
      <c r="AM51" s="362"/>
      <c r="AN51" s="363"/>
      <c r="AO51" s="363"/>
      <c r="AP51" s="127"/>
      <c r="AQ51" s="148"/>
      <c r="AR51" s="148"/>
      <c r="AS51" s="128" t="s">
        <v>184</v>
      </c>
      <c r="AT51" s="149"/>
      <c r="AU51" s="149"/>
      <c r="AV51" s="129" t="s">
        <v>185</v>
      </c>
      <c r="AW51" s="150">
        <v>0</v>
      </c>
      <c r="AX51" s="150"/>
      <c r="AY51" s="126" t="s">
        <v>0</v>
      </c>
      <c r="AZ51" s="151" t="str">
        <f t="shared" si="30"/>
        <v/>
      </c>
      <c r="BA51" s="151"/>
    </row>
    <row r="52" spans="3:58" ht="20.25" customHeight="1">
      <c r="C52" s="43"/>
      <c r="D52" s="43"/>
      <c r="E52" s="43"/>
      <c r="F52" s="43"/>
      <c r="G52" s="43"/>
      <c r="H52" s="43"/>
      <c r="I52" s="43"/>
      <c r="J52" s="43"/>
      <c r="K52" s="43"/>
      <c r="L52" s="360">
        <f>L50/3</f>
        <v>0</v>
      </c>
      <c r="M52" s="360"/>
      <c r="N52" s="43"/>
      <c r="O52" s="43"/>
      <c r="P52" s="43"/>
      <c r="Q52" s="43"/>
      <c r="R52" s="43"/>
      <c r="S52" s="43"/>
      <c r="T52" s="43"/>
      <c r="U52" s="43"/>
      <c r="V52" s="43"/>
      <c r="W52" s="43"/>
      <c r="X52" s="43"/>
      <c r="Y52" s="43"/>
      <c r="Z52" s="43"/>
      <c r="AA52" s="45"/>
      <c r="AB52" s="43"/>
      <c r="AC52" s="43"/>
      <c r="AD52" s="43"/>
      <c r="AE52" s="43"/>
      <c r="AF52" s="43"/>
      <c r="AG52" s="43"/>
      <c r="AH52" s="43"/>
      <c r="AI52" s="43"/>
      <c r="AJ52" s="75"/>
      <c r="AK52" s="75"/>
      <c r="AL52" s="75"/>
      <c r="AM52" s="75"/>
      <c r="AN52" s="75"/>
      <c r="AO52" s="75"/>
      <c r="AP52" s="75"/>
      <c r="AQ52" s="148"/>
      <c r="AR52" s="148"/>
      <c r="AS52" s="128" t="s">
        <v>184</v>
      </c>
      <c r="AT52" s="149"/>
      <c r="AU52" s="149"/>
      <c r="AV52" s="129" t="s">
        <v>185</v>
      </c>
      <c r="AW52" s="150">
        <v>0</v>
      </c>
      <c r="AX52" s="150"/>
      <c r="AY52" s="126" t="s">
        <v>0</v>
      </c>
      <c r="AZ52" s="151" t="str">
        <f t="shared" si="30"/>
        <v/>
      </c>
      <c r="BA52" s="151"/>
    </row>
    <row r="53" spans="3:58" ht="20.25" customHeight="1">
      <c r="C53" s="43"/>
      <c r="D53" s="43"/>
      <c r="E53" s="43"/>
      <c r="F53" s="43"/>
      <c r="G53" s="43"/>
      <c r="H53" s="43"/>
      <c r="I53" s="43"/>
      <c r="J53" s="43"/>
      <c r="K53" s="43"/>
      <c r="L53" s="43"/>
      <c r="M53" s="43"/>
      <c r="N53" s="43"/>
      <c r="O53" s="43"/>
      <c r="P53" s="43"/>
      <c r="Q53" s="43"/>
      <c r="R53" s="45" t="s">
        <v>67</v>
      </c>
      <c r="S53" s="43"/>
      <c r="T53" s="43"/>
      <c r="U53" s="43"/>
      <c r="V53" s="43"/>
      <c r="W53" s="43"/>
      <c r="X53" s="80" t="s">
        <v>137</v>
      </c>
      <c r="Y53" s="280" t="str">
        <f>IF($AZ$3="","",IF($AZ$3="暦月","暦月",IF($AZ$3="４週","週")))</f>
        <v/>
      </c>
      <c r="Z53" s="281"/>
      <c r="AA53" s="81"/>
      <c r="AB53" s="80"/>
      <c r="AC53" s="43"/>
      <c r="AD53" s="43"/>
      <c r="AE53" s="43"/>
      <c r="AF53" s="43"/>
      <c r="AG53" s="43"/>
      <c r="AH53" s="43"/>
      <c r="AI53" s="43"/>
      <c r="AJ53" s="76"/>
      <c r="AK53" s="75"/>
      <c r="AL53" s="75"/>
      <c r="AM53" s="75"/>
      <c r="AN53" s="75"/>
      <c r="AO53" s="75"/>
      <c r="AP53" s="75"/>
      <c r="AQ53" s="75"/>
      <c r="AR53" s="75"/>
      <c r="AS53" s="82"/>
      <c r="AT53" s="82"/>
      <c r="AU53" s="75"/>
      <c r="AV53" s="75"/>
      <c r="AW53" s="75"/>
    </row>
    <row r="54" spans="3:58" ht="20.25" customHeight="1">
      <c r="C54" s="35"/>
      <c r="D54" s="69"/>
      <c r="E54" s="69"/>
      <c r="F54" s="43"/>
      <c r="G54" s="43"/>
      <c r="H54" s="43"/>
      <c r="I54" s="43"/>
      <c r="J54" s="43"/>
      <c r="K54" s="43"/>
      <c r="L54" s="70" t="s">
        <v>135</v>
      </c>
      <c r="M54" s="45"/>
      <c r="N54" s="45"/>
      <c r="O54" s="88"/>
      <c r="P54" s="43"/>
      <c r="Q54" s="43"/>
      <c r="R54" s="43" t="s">
        <v>61</v>
      </c>
      <c r="S54" s="43"/>
      <c r="T54" s="43"/>
      <c r="U54" s="43"/>
      <c r="V54" s="43"/>
      <c r="W54" s="43" t="s">
        <v>62</v>
      </c>
      <c r="X54" s="43"/>
      <c r="Y54" s="43"/>
      <c r="Z54" s="43"/>
      <c r="AA54" s="45"/>
      <c r="AB54" s="43"/>
      <c r="AC54" s="43"/>
      <c r="AD54" s="43"/>
      <c r="AE54" s="43"/>
      <c r="AF54" s="43"/>
      <c r="AG54" s="43"/>
      <c r="AH54" s="43"/>
      <c r="AI54" s="43"/>
      <c r="AJ54" s="75"/>
      <c r="AK54" s="75"/>
      <c r="AL54" s="75"/>
      <c r="AM54" s="75"/>
      <c r="AN54" s="75"/>
      <c r="AO54" s="75"/>
      <c r="AQ54" s="131"/>
      <c r="AR54" s="131" t="s">
        <v>186</v>
      </c>
      <c r="AS54" s="131"/>
      <c r="AT54" s="131"/>
      <c r="AU54" s="131"/>
      <c r="AV54" s="131"/>
      <c r="AW54" s="131"/>
      <c r="AX54" s="131"/>
      <c r="AY54" s="131"/>
      <c r="BA54" s="131"/>
      <c r="BB54" s="131"/>
      <c r="BC54" s="131"/>
    </row>
    <row r="55" spans="3:58" ht="20.25" customHeight="1">
      <c r="C55" s="87" t="s">
        <v>35</v>
      </c>
      <c r="D55" s="87"/>
      <c r="E55" s="43"/>
      <c r="F55" s="87" t="s">
        <v>37</v>
      </c>
      <c r="G55" s="87"/>
      <c r="H55" s="43"/>
      <c r="I55" s="73"/>
      <c r="J55" s="73"/>
      <c r="K55" s="43"/>
      <c r="L55" s="74" t="s">
        <v>70</v>
      </c>
      <c r="M55" s="74"/>
      <c r="N55" s="74"/>
      <c r="O55" s="43"/>
      <c r="P55" s="43"/>
      <c r="Q55" s="43"/>
      <c r="R55" s="43" t="str">
        <f>IF($Y$53="週","対象時間数（週平均）","対象時間数（当月合計）")</f>
        <v>対象時間数（当月合計）</v>
      </c>
      <c r="S55" s="43"/>
      <c r="T55" s="43"/>
      <c r="U55" s="43"/>
      <c r="V55" s="43"/>
      <c r="W55" s="43" t="str">
        <f>IF($Y$53="週","週に勤務すべき時間数","当月に勤務すべき時間数")</f>
        <v>当月に勤務すべき時間数</v>
      </c>
      <c r="X55" s="43"/>
      <c r="Y55" s="43"/>
      <c r="Z55" s="43"/>
      <c r="AA55" s="45"/>
      <c r="AB55" s="278" t="s">
        <v>63</v>
      </c>
      <c r="AC55" s="278"/>
      <c r="AD55" s="278"/>
      <c r="AE55" s="278"/>
      <c r="AF55" s="43"/>
      <c r="AG55" s="43"/>
      <c r="AH55" s="43"/>
      <c r="AI55" s="43"/>
      <c r="AJ55" s="75"/>
      <c r="AK55" s="75"/>
      <c r="AL55" s="75"/>
      <c r="AM55" s="75"/>
      <c r="AN55" s="75"/>
      <c r="AO55" s="75"/>
      <c r="AQ55" s="131"/>
      <c r="AR55" s="131" t="s">
        <v>187</v>
      </c>
      <c r="AS55" s="131"/>
      <c r="AT55" s="131"/>
      <c r="AU55" s="131"/>
      <c r="AV55" s="131"/>
      <c r="AW55" s="131"/>
      <c r="AX55" s="131"/>
      <c r="AY55" s="131"/>
      <c r="AZ55" s="131"/>
      <c r="BB55" s="131"/>
      <c r="BC55" s="131"/>
    </row>
    <row r="56" spans="3:58" ht="20.25" customHeight="1">
      <c r="C56" s="357">
        <f>L52</f>
        <v>0</v>
      </c>
      <c r="D56" s="358"/>
      <c r="E56" s="74" t="s">
        <v>32</v>
      </c>
      <c r="F56" s="306">
        <v>40</v>
      </c>
      <c r="G56" s="307"/>
      <c r="H56" s="74" t="s">
        <v>33</v>
      </c>
      <c r="I56" s="304">
        <f>C56/F56</f>
        <v>0</v>
      </c>
      <c r="J56" s="305"/>
      <c r="K56" s="74" t="s">
        <v>34</v>
      </c>
      <c r="L56" s="308">
        <f>IF(C56&lt;40,1,ROUNDUP(I56,1))</f>
        <v>1</v>
      </c>
      <c r="M56" s="309"/>
      <c r="N56" s="310"/>
      <c r="O56" s="43"/>
      <c r="P56" s="43"/>
      <c r="Q56" s="43"/>
      <c r="R56" s="311">
        <f>IF($Y$53="週",AA51,Y51)</f>
        <v>0</v>
      </c>
      <c r="S56" s="312"/>
      <c r="T56" s="312"/>
      <c r="U56" s="313"/>
      <c r="V56" s="74" t="s">
        <v>32</v>
      </c>
      <c r="W56" s="280">
        <f>IF($Y$53="週",$AV$5,$AZ$5)</f>
        <v>160</v>
      </c>
      <c r="X56" s="282"/>
      <c r="Y56" s="282"/>
      <c r="Z56" s="281"/>
      <c r="AA56" s="74" t="s">
        <v>33</v>
      </c>
      <c r="AB56" s="297">
        <f>ROUNDDOWN(R56/W56,1)</f>
        <v>0</v>
      </c>
      <c r="AC56" s="298"/>
      <c r="AD56" s="298"/>
      <c r="AE56" s="299"/>
      <c r="AF56" s="43"/>
      <c r="AG56" s="43"/>
      <c r="AH56" s="43"/>
      <c r="AI56" s="43"/>
      <c r="AJ56" s="365"/>
      <c r="AK56" s="365"/>
      <c r="AL56" s="365"/>
      <c r="AM56" s="365"/>
      <c r="AN56" s="78"/>
      <c r="AO56" s="361"/>
      <c r="AP56" s="361"/>
      <c r="AQ56" s="361"/>
      <c r="AR56" s="361"/>
      <c r="AS56" s="78"/>
      <c r="AT56" s="359"/>
      <c r="AU56" s="359"/>
      <c r="AV56" s="359"/>
      <c r="AW56" s="359"/>
    </row>
    <row r="57" spans="3:58" ht="20.25" customHeight="1">
      <c r="C57" s="43"/>
      <c r="D57" s="43"/>
      <c r="E57" s="43"/>
      <c r="F57" s="43"/>
      <c r="G57" s="43"/>
      <c r="H57" s="43"/>
      <c r="I57" s="43"/>
      <c r="J57" s="43"/>
      <c r="K57" s="43"/>
      <c r="L57" s="43" t="s">
        <v>106</v>
      </c>
      <c r="M57" s="43"/>
      <c r="N57" s="43"/>
      <c r="O57" s="43"/>
      <c r="P57" s="43"/>
      <c r="Q57" s="43"/>
      <c r="R57" s="43"/>
      <c r="S57" s="43"/>
      <c r="T57" s="43"/>
      <c r="U57" s="43"/>
      <c r="V57" s="43"/>
      <c r="W57" s="43"/>
      <c r="X57" s="43"/>
      <c r="Y57" s="43"/>
      <c r="Z57" s="43"/>
      <c r="AA57" s="45"/>
      <c r="AB57" s="43" t="s">
        <v>105</v>
      </c>
      <c r="AC57" s="43"/>
      <c r="AD57" s="43"/>
      <c r="AE57" s="43"/>
      <c r="AF57" s="43"/>
      <c r="AG57" s="43"/>
      <c r="AH57" s="43"/>
      <c r="AI57" s="43"/>
      <c r="AJ57" s="75"/>
      <c r="AK57" s="75"/>
      <c r="AL57" s="75"/>
      <c r="AM57" s="75"/>
      <c r="AN57" s="75"/>
      <c r="AO57" s="75"/>
      <c r="AP57" s="75"/>
      <c r="AQ57" s="75"/>
      <c r="AR57" s="75"/>
      <c r="AS57" s="76"/>
      <c r="AT57" s="75"/>
      <c r="AU57" s="75"/>
      <c r="AV57" s="75"/>
      <c r="AW57" s="75"/>
    </row>
    <row r="58" spans="3:58" ht="20.25" customHeight="1">
      <c r="C58" s="43" t="s">
        <v>145</v>
      </c>
      <c r="D58" s="43"/>
      <c r="E58" s="43"/>
      <c r="F58" s="43"/>
      <c r="G58" s="43"/>
      <c r="H58" s="43"/>
      <c r="I58" s="43"/>
      <c r="J58" s="43"/>
      <c r="K58" s="43"/>
      <c r="L58" s="43"/>
      <c r="M58" s="43"/>
      <c r="N58" s="43"/>
      <c r="O58" s="43"/>
      <c r="P58" s="43"/>
      <c r="Q58" s="43"/>
      <c r="R58" s="43" t="s">
        <v>66</v>
      </c>
      <c r="S58" s="43"/>
      <c r="T58" s="43"/>
      <c r="U58" s="43"/>
      <c r="V58" s="43"/>
      <c r="W58" s="43"/>
      <c r="X58" s="43"/>
      <c r="Y58" s="43"/>
      <c r="Z58" s="43"/>
      <c r="AA58" s="45"/>
      <c r="AB58" s="43"/>
      <c r="AC58" s="43"/>
      <c r="AD58" s="43"/>
      <c r="AE58" s="43"/>
      <c r="AF58" s="43"/>
      <c r="AG58" s="43"/>
      <c r="AH58" s="43"/>
      <c r="AI58" s="43"/>
      <c r="AJ58" s="43"/>
      <c r="AK58" s="83"/>
      <c r="AL58" s="84"/>
      <c r="AM58" s="84"/>
      <c r="AN58" s="43"/>
      <c r="AO58" s="43"/>
      <c r="AP58" s="43"/>
      <c r="AQ58" s="43"/>
      <c r="AR58" s="43"/>
      <c r="AS58" s="43"/>
      <c r="AT58" s="43"/>
      <c r="AU58" s="43"/>
      <c r="AV58" s="43"/>
      <c r="AW58" s="43"/>
    </row>
    <row r="59" spans="3:58" ht="20.25" customHeight="1">
      <c r="C59" s="43"/>
      <c r="D59" s="43" t="s">
        <v>146</v>
      </c>
      <c r="E59" s="43"/>
      <c r="F59" s="43"/>
      <c r="G59" s="43"/>
      <c r="H59" s="43"/>
      <c r="I59" s="43"/>
      <c r="J59" s="43"/>
      <c r="K59" s="43"/>
      <c r="L59" s="43"/>
      <c r="M59" s="43"/>
      <c r="N59" s="43"/>
      <c r="O59" s="43"/>
      <c r="P59" s="43"/>
      <c r="Q59" s="43"/>
      <c r="R59" s="43" t="s">
        <v>69</v>
      </c>
      <c r="S59" s="43"/>
      <c r="T59" s="43"/>
      <c r="U59" s="43"/>
      <c r="V59" s="43"/>
      <c r="W59" s="43"/>
      <c r="X59" s="43"/>
      <c r="Y59" s="43"/>
      <c r="Z59" s="43"/>
      <c r="AA59" s="45"/>
      <c r="AB59" s="74"/>
      <c r="AC59" s="74"/>
      <c r="AD59" s="74"/>
      <c r="AE59" s="74"/>
      <c r="AF59" s="43"/>
      <c r="AG59" s="43"/>
      <c r="AH59" s="43"/>
      <c r="AI59" s="43"/>
      <c r="AJ59" s="43"/>
      <c r="AK59" s="83"/>
      <c r="AL59" s="84"/>
      <c r="AM59" s="84"/>
      <c r="AN59" s="43"/>
      <c r="AO59" s="43"/>
      <c r="AP59" s="43"/>
      <c r="AQ59" s="43"/>
      <c r="AR59" s="43"/>
      <c r="AS59" s="43"/>
      <c r="AT59" s="43"/>
      <c r="AU59" s="43"/>
      <c r="AV59" s="43"/>
      <c r="AW59" s="43"/>
    </row>
    <row r="60" spans="3:58" ht="20.25" customHeight="1">
      <c r="C60" s="43" t="s">
        <v>39</v>
      </c>
      <c r="D60" s="43"/>
      <c r="E60" s="43"/>
      <c r="F60" s="43"/>
      <c r="G60" s="43"/>
      <c r="H60" s="43"/>
      <c r="I60" s="43"/>
      <c r="J60" s="43"/>
      <c r="K60" s="43"/>
      <c r="L60" s="43"/>
      <c r="M60" s="43"/>
      <c r="N60" s="43"/>
      <c r="O60" s="43"/>
      <c r="P60" s="43"/>
      <c r="Q60" s="43"/>
      <c r="R60" s="43" t="s">
        <v>64</v>
      </c>
      <c r="S60" s="43"/>
      <c r="T60" s="43"/>
      <c r="U60" s="43"/>
      <c r="V60" s="43"/>
      <c r="W60" s="43" t="s">
        <v>68</v>
      </c>
      <c r="X60" s="43"/>
      <c r="Y60" s="43"/>
      <c r="Z60" s="43"/>
      <c r="AA60" s="43"/>
      <c r="AB60" s="274" t="s">
        <v>29</v>
      </c>
      <c r="AC60" s="274"/>
      <c r="AD60" s="274"/>
      <c r="AE60" s="274"/>
      <c r="AF60" s="43"/>
      <c r="AG60" s="43"/>
      <c r="AH60" s="43"/>
      <c r="AI60" s="43"/>
      <c r="AJ60" s="43"/>
      <c r="AK60" s="83"/>
      <c r="AL60" s="84"/>
      <c r="AM60" s="84"/>
      <c r="AN60" s="43"/>
      <c r="AO60" s="43"/>
      <c r="AP60" s="43"/>
      <c r="AQ60" s="43"/>
      <c r="AR60" s="43"/>
      <c r="AS60" s="43"/>
      <c r="AT60" s="43"/>
      <c r="AU60" s="43"/>
      <c r="AV60" s="43"/>
      <c r="AW60" s="43"/>
    </row>
    <row r="61" spans="3:58" ht="20.25" customHeight="1">
      <c r="C61" s="43" t="s">
        <v>40</v>
      </c>
      <c r="D61" s="43"/>
      <c r="E61" s="43"/>
      <c r="F61" s="43"/>
      <c r="G61" s="43"/>
      <c r="H61" s="43"/>
      <c r="I61" s="43"/>
      <c r="J61" s="43"/>
      <c r="K61" s="43"/>
      <c r="L61" s="43"/>
      <c r="M61" s="43"/>
      <c r="N61" s="43"/>
      <c r="O61" s="43"/>
      <c r="P61" s="43"/>
      <c r="Q61" s="43"/>
      <c r="R61" s="311">
        <f>AE51</f>
        <v>0</v>
      </c>
      <c r="S61" s="312"/>
      <c r="T61" s="312"/>
      <c r="U61" s="313"/>
      <c r="V61" s="74" t="s">
        <v>123</v>
      </c>
      <c r="W61" s="297">
        <f>AB56</f>
        <v>0</v>
      </c>
      <c r="X61" s="298"/>
      <c r="Y61" s="298"/>
      <c r="Z61" s="299"/>
      <c r="AA61" s="74" t="s">
        <v>33</v>
      </c>
      <c r="AB61" s="300">
        <f>ROUNDDOWN(R61+W61,1)</f>
        <v>0</v>
      </c>
      <c r="AC61" s="301"/>
      <c r="AD61" s="301"/>
      <c r="AE61" s="302"/>
      <c r="AF61" s="43"/>
      <c r="AG61" s="43"/>
      <c r="AH61" s="43"/>
      <c r="AI61" s="43"/>
      <c r="AJ61" s="43"/>
      <c r="AK61" s="83"/>
      <c r="AL61" s="84"/>
      <c r="AM61" s="84"/>
      <c r="AN61" s="43"/>
      <c r="AO61" s="43"/>
      <c r="AP61" s="43"/>
      <c r="AQ61" s="43"/>
      <c r="AR61" s="43"/>
      <c r="AS61" s="43"/>
      <c r="AT61" s="43"/>
      <c r="AU61" s="43"/>
      <c r="AV61" s="43"/>
      <c r="AW61" s="43"/>
    </row>
    <row r="62" spans="3:58" ht="20.25" customHeight="1">
      <c r="C62" s="43" t="s">
        <v>41</v>
      </c>
      <c r="D62" s="69"/>
      <c r="E62" s="69"/>
      <c r="F62" s="43"/>
      <c r="G62" s="43"/>
      <c r="H62" s="43"/>
      <c r="I62" s="43"/>
      <c r="J62" s="43"/>
      <c r="K62" s="43"/>
      <c r="L62" s="43"/>
      <c r="M62" s="43"/>
      <c r="N62" s="43"/>
      <c r="O62" s="43"/>
      <c r="P62" s="43"/>
      <c r="Q62" s="43"/>
      <c r="R62" s="43"/>
      <c r="S62" s="43"/>
      <c r="T62" s="43"/>
      <c r="U62" s="43"/>
      <c r="V62" s="43"/>
      <c r="W62" s="43"/>
      <c r="X62" s="43"/>
      <c r="Y62" s="43"/>
      <c r="Z62" s="43"/>
      <c r="AA62" s="43"/>
      <c r="AB62" s="43"/>
      <c r="AC62" s="45"/>
      <c r="AD62" s="43"/>
      <c r="AE62" s="43"/>
      <c r="AF62" s="43"/>
      <c r="AG62" s="43"/>
      <c r="AH62" s="43"/>
      <c r="AI62" s="43"/>
      <c r="AJ62" s="43"/>
      <c r="AK62" s="83"/>
      <c r="AL62" s="84"/>
      <c r="AM62" s="84"/>
      <c r="AN62" s="43"/>
      <c r="AO62" s="43"/>
      <c r="AP62" s="43"/>
      <c r="AQ62" s="43"/>
      <c r="AR62" s="43"/>
      <c r="AS62" s="43"/>
      <c r="AT62" s="43"/>
      <c r="AU62" s="43"/>
      <c r="AV62" s="43"/>
      <c r="AW62" s="43"/>
    </row>
    <row r="63" spans="3:58" ht="20.25" customHeight="1">
      <c r="C63" s="2"/>
      <c r="D63" s="2"/>
      <c r="T63" s="2"/>
      <c r="AJ63" s="6"/>
      <c r="AK63" s="7"/>
      <c r="AL63" s="7"/>
      <c r="BE63" s="7"/>
    </row>
    <row r="64" spans="3:58" ht="20.25" customHeight="1">
      <c r="C64" s="2"/>
      <c r="D64" s="2"/>
      <c r="U64" s="2"/>
      <c r="AK64" s="6"/>
      <c r="AL64" s="7"/>
      <c r="AM64" s="7"/>
      <c r="BF64" s="7"/>
    </row>
    <row r="65" spans="3:58" ht="20.25" customHeight="1">
      <c r="D65" s="2"/>
      <c r="U65" s="2"/>
      <c r="AK65" s="6"/>
      <c r="AL65" s="7"/>
      <c r="AM65" s="7"/>
      <c r="BF65" s="7"/>
    </row>
    <row r="66" spans="3:58" ht="20.25" customHeight="1">
      <c r="C66" s="2"/>
      <c r="D66" s="2"/>
      <c r="U66" s="2"/>
      <c r="AK66" s="6"/>
      <c r="AL66" s="7"/>
      <c r="AM66" s="7"/>
      <c r="BF66" s="7"/>
    </row>
    <row r="67" spans="3:58" ht="20.25" customHeight="1">
      <c r="C67" s="6"/>
      <c r="D67" s="6"/>
      <c r="E67" s="6"/>
      <c r="F67" s="6"/>
      <c r="G67" s="6"/>
      <c r="H67" s="6"/>
      <c r="I67" s="6"/>
      <c r="J67" s="6"/>
      <c r="K67" s="6"/>
      <c r="L67" s="6"/>
      <c r="M67" s="6"/>
      <c r="N67" s="6"/>
      <c r="O67" s="6"/>
      <c r="P67" s="6"/>
      <c r="Q67" s="6"/>
      <c r="R67" s="6"/>
      <c r="S67" s="6"/>
      <c r="T67" s="6"/>
      <c r="U67" s="7"/>
      <c r="V67" s="7"/>
      <c r="W67" s="6"/>
      <c r="X67" s="6"/>
      <c r="Y67" s="6"/>
      <c r="Z67" s="6"/>
      <c r="AA67" s="6"/>
      <c r="AB67" s="6"/>
      <c r="AC67" s="6"/>
      <c r="AD67" s="6"/>
      <c r="AE67" s="6"/>
      <c r="AF67" s="6"/>
      <c r="AG67" s="6"/>
      <c r="AH67" s="6"/>
      <c r="AI67" s="6"/>
      <c r="AJ67" s="6"/>
      <c r="AK67" s="6"/>
      <c r="AL67" s="7"/>
      <c r="AM67" s="7"/>
      <c r="BF67" s="7"/>
    </row>
    <row r="68" spans="3:58" ht="20.25" customHeight="1">
      <c r="C68" s="6"/>
      <c r="D68" s="6"/>
      <c r="E68" s="6"/>
      <c r="F68" s="6"/>
      <c r="G68" s="6"/>
      <c r="H68" s="6"/>
      <c r="I68" s="6"/>
      <c r="J68" s="6"/>
      <c r="K68" s="6"/>
      <c r="L68" s="6"/>
      <c r="M68" s="6"/>
      <c r="N68" s="6"/>
      <c r="O68" s="6"/>
      <c r="P68" s="6"/>
      <c r="Q68" s="6"/>
      <c r="R68" s="6"/>
      <c r="S68" s="6"/>
      <c r="T68" s="6"/>
      <c r="U68" s="7"/>
      <c r="V68" s="7"/>
      <c r="W68" s="6"/>
      <c r="X68" s="6"/>
      <c r="Y68" s="6"/>
      <c r="Z68" s="6"/>
      <c r="AA68" s="6"/>
      <c r="AB68" s="6"/>
      <c r="AC68" s="6"/>
      <c r="AD68" s="6"/>
      <c r="AE68" s="6"/>
      <c r="AF68" s="6"/>
      <c r="AG68" s="6"/>
      <c r="AH68" s="6"/>
      <c r="AI68" s="6"/>
      <c r="AJ68" s="6"/>
      <c r="AK68" s="6"/>
      <c r="AL68" s="7"/>
      <c r="AM68" s="7"/>
      <c r="BF68" s="7"/>
    </row>
  </sheetData>
  <sheetProtection insertRows="0"/>
  <mergeCells count="358">
    <mergeCell ref="R61:U61"/>
    <mergeCell ref="W61:Z61"/>
    <mergeCell ref="AB61:AE61"/>
    <mergeCell ref="AB55:AE55"/>
    <mergeCell ref="R56:U56"/>
    <mergeCell ref="W56:Z56"/>
    <mergeCell ref="AB56:AE56"/>
    <mergeCell ref="AJ56:AM56"/>
    <mergeCell ref="AO56:AR56"/>
    <mergeCell ref="AB60:AE60"/>
    <mergeCell ref="Y50:Z50"/>
    <mergeCell ref="AE50:AF50"/>
    <mergeCell ref="AW49:AX49"/>
    <mergeCell ref="AW50:AX50"/>
    <mergeCell ref="R50:S50"/>
    <mergeCell ref="R49:S49"/>
    <mergeCell ref="Y49:Z49"/>
    <mergeCell ref="AE49:AF49"/>
    <mergeCell ref="AQ46:BA46"/>
    <mergeCell ref="AV47:AY47"/>
    <mergeCell ref="AQ48:AR48"/>
    <mergeCell ref="AJ50:AK50"/>
    <mergeCell ref="AL50:AM50"/>
    <mergeCell ref="AN50:AO50"/>
    <mergeCell ref="T50:U50"/>
    <mergeCell ref="V50:W50"/>
    <mergeCell ref="AQ49:AR49"/>
    <mergeCell ref="AQ50:AR50"/>
    <mergeCell ref="AT49:AU49"/>
    <mergeCell ref="AT50:AU50"/>
    <mergeCell ref="AT47:AU47"/>
    <mergeCell ref="AZ47:BA47"/>
    <mergeCell ref="AT48:AU48"/>
    <mergeCell ref="AZ48:BA48"/>
    <mergeCell ref="C56:D56"/>
    <mergeCell ref="L56:N56"/>
    <mergeCell ref="T51:U51"/>
    <mergeCell ref="V51:W51"/>
    <mergeCell ref="I56:J56"/>
    <mergeCell ref="F56:G56"/>
    <mergeCell ref="Y53:Z53"/>
    <mergeCell ref="AT56:AW56"/>
    <mergeCell ref="L52:M52"/>
    <mergeCell ref="R51:S51"/>
    <mergeCell ref="Y51:Z51"/>
    <mergeCell ref="AE51:AF51"/>
    <mergeCell ref="AJ51:AK51"/>
    <mergeCell ref="AL51:AM51"/>
    <mergeCell ref="AN51:AO51"/>
    <mergeCell ref="AT51:AU51"/>
    <mergeCell ref="AT52:AU52"/>
    <mergeCell ref="AW51:AX51"/>
    <mergeCell ref="AW52:AX52"/>
    <mergeCell ref="AQ51:AR51"/>
    <mergeCell ref="AQ52:AR52"/>
    <mergeCell ref="AZ4:BC4"/>
    <mergeCell ref="AK9:AQ9"/>
    <mergeCell ref="AR9:AT9"/>
    <mergeCell ref="H47:I47"/>
    <mergeCell ref="J47:K47"/>
    <mergeCell ref="F48:G48"/>
    <mergeCell ref="H48:I48"/>
    <mergeCell ref="J48:K48"/>
    <mergeCell ref="T47:U47"/>
    <mergeCell ref="AU8:AV12"/>
    <mergeCell ref="AW8:AX12"/>
    <mergeCell ref="AU19:AV19"/>
    <mergeCell ref="AW19:AX19"/>
    <mergeCell ref="AU20:AV20"/>
    <mergeCell ref="AW20:AX20"/>
    <mergeCell ref="AW27:AX27"/>
    <mergeCell ref="T46:U46"/>
    <mergeCell ref="AK46:AN46"/>
    <mergeCell ref="V47:W47"/>
    <mergeCell ref="T48:U48"/>
    <mergeCell ref="L46:M46"/>
    <mergeCell ref="L48:M48"/>
    <mergeCell ref="AW48:AX48"/>
    <mergeCell ref="AQ45:BA45"/>
    <mergeCell ref="AM1:BA1"/>
    <mergeCell ref="X2:Y2"/>
    <mergeCell ref="AB2:AC2"/>
    <mergeCell ref="AA51:AB51"/>
    <mergeCell ref="AA46:AB46"/>
    <mergeCell ref="Y45:AB45"/>
    <mergeCell ref="AI45:AJ45"/>
    <mergeCell ref="Y46:Z46"/>
    <mergeCell ref="AI46:AJ46"/>
    <mergeCell ref="AA50:AB50"/>
    <mergeCell ref="AA47:AB47"/>
    <mergeCell ref="Y47:Z47"/>
    <mergeCell ref="AE47:AF47"/>
    <mergeCell ref="AI47:AJ47"/>
    <mergeCell ref="AK47:AN47"/>
    <mergeCell ref="AI48:AJ48"/>
    <mergeCell ref="AK48:AN48"/>
    <mergeCell ref="AK49:AN49"/>
    <mergeCell ref="AY8:BD12"/>
    <mergeCell ref="AM2:BA2"/>
    <mergeCell ref="AZ3:BC3"/>
    <mergeCell ref="AW18:AX18"/>
    <mergeCell ref="AZ5:BA5"/>
    <mergeCell ref="W9:AC9"/>
    <mergeCell ref="U2:V2"/>
    <mergeCell ref="C47:E47"/>
    <mergeCell ref="F46:G46"/>
    <mergeCell ref="L45:M45"/>
    <mergeCell ref="AU21:AV21"/>
    <mergeCell ref="AW21:AX21"/>
    <mergeCell ref="AU22:AV22"/>
    <mergeCell ref="AW22:AX22"/>
    <mergeCell ref="AW26:AX26"/>
    <mergeCell ref="AU24:AV24"/>
    <mergeCell ref="AW24:AX24"/>
    <mergeCell ref="AU25:AV25"/>
    <mergeCell ref="V46:W46"/>
    <mergeCell ref="AW25:AX25"/>
    <mergeCell ref="AU26:AV26"/>
    <mergeCell ref="AU42:AV42"/>
    <mergeCell ref="AW42:AX42"/>
    <mergeCell ref="L47:M47"/>
    <mergeCell ref="R45:S46"/>
    <mergeCell ref="T45:W45"/>
    <mergeCell ref="AK45:AN45"/>
    <mergeCell ref="R47:S47"/>
    <mergeCell ref="H46:I46"/>
    <mergeCell ref="AV5:AW5"/>
    <mergeCell ref="AD9:AJ9"/>
    <mergeCell ref="P8:AT8"/>
    <mergeCell ref="AZ6:BA6"/>
    <mergeCell ref="AI49:AJ49"/>
    <mergeCell ref="R48:S48"/>
    <mergeCell ref="AU23:AV23"/>
    <mergeCell ref="AW23:AX23"/>
    <mergeCell ref="AU13:AV13"/>
    <mergeCell ref="AW13:AX13"/>
    <mergeCell ref="AU14:AV14"/>
    <mergeCell ref="AW14:AX14"/>
    <mergeCell ref="AU15:AV15"/>
    <mergeCell ref="AW15:AX15"/>
    <mergeCell ref="AU16:AV16"/>
    <mergeCell ref="AW16:AX16"/>
    <mergeCell ref="AU17:AV17"/>
    <mergeCell ref="AW17:AX17"/>
    <mergeCell ref="AU18:AV18"/>
    <mergeCell ref="Y48:Z48"/>
    <mergeCell ref="AE48:AF48"/>
    <mergeCell ref="AA48:AB48"/>
    <mergeCell ref="AA49:AB49"/>
    <mergeCell ref="V48:W48"/>
    <mergeCell ref="V49:W49"/>
    <mergeCell ref="B8:B12"/>
    <mergeCell ref="L8:O12"/>
    <mergeCell ref="C8:D12"/>
    <mergeCell ref="E8:F12"/>
    <mergeCell ref="P9:V9"/>
    <mergeCell ref="G8:K12"/>
    <mergeCell ref="E16:F16"/>
    <mergeCell ref="G16:K16"/>
    <mergeCell ref="E17:F17"/>
    <mergeCell ref="G17:K17"/>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C20:D20"/>
    <mergeCell ref="E20:F20"/>
    <mergeCell ref="G20:K20"/>
    <mergeCell ref="L20:O20"/>
    <mergeCell ref="E18:F18"/>
    <mergeCell ref="G18:K18"/>
    <mergeCell ref="C19:D19"/>
    <mergeCell ref="E19:F19"/>
    <mergeCell ref="G19:K19"/>
    <mergeCell ref="L19:O19"/>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3:D23"/>
    <mergeCell ref="C25:D25"/>
    <mergeCell ref="E25:F25"/>
    <mergeCell ref="G25:K25"/>
    <mergeCell ref="L25:O25"/>
    <mergeCell ref="AY27:BD27"/>
    <mergeCell ref="C28:D28"/>
    <mergeCell ref="E28:F28"/>
    <mergeCell ref="G28:K28"/>
    <mergeCell ref="L28:O28"/>
    <mergeCell ref="AU28:AV28"/>
    <mergeCell ref="AW28:AX28"/>
    <mergeCell ref="AY28:BD28"/>
    <mergeCell ref="C26:D26"/>
    <mergeCell ref="E26:F26"/>
    <mergeCell ref="G26:K26"/>
    <mergeCell ref="L26:O26"/>
    <mergeCell ref="C27:D27"/>
    <mergeCell ref="E27:F27"/>
    <mergeCell ref="G27:K27"/>
    <mergeCell ref="L27:O27"/>
    <mergeCell ref="AU27:AV27"/>
    <mergeCell ref="AY22:BD22"/>
    <mergeCell ref="AY23:BD23"/>
    <mergeCell ref="AY24:BD24"/>
    <mergeCell ref="AY25:BD25"/>
    <mergeCell ref="AY26:BD26"/>
    <mergeCell ref="AY13:BD13"/>
    <mergeCell ref="AY14:BD14"/>
    <mergeCell ref="AY15:BD15"/>
    <mergeCell ref="AY16:BD16"/>
    <mergeCell ref="AY17:BD17"/>
    <mergeCell ref="AY18:BD18"/>
    <mergeCell ref="AY19:BD19"/>
    <mergeCell ref="AY20:BD20"/>
    <mergeCell ref="AY21:BD21"/>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9:D29"/>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AU39:AV39"/>
    <mergeCell ref="AW39:AX39"/>
    <mergeCell ref="AY39:BD39"/>
    <mergeCell ref="C40:D40"/>
    <mergeCell ref="E40:F40"/>
    <mergeCell ref="G40:K40"/>
    <mergeCell ref="L40:O40"/>
    <mergeCell ref="AU40:AV40"/>
    <mergeCell ref="AW40:AX40"/>
    <mergeCell ref="AY40:BD40"/>
    <mergeCell ref="C39:D39"/>
    <mergeCell ref="E39:F39"/>
    <mergeCell ref="G39:K39"/>
    <mergeCell ref="L39:O39"/>
    <mergeCell ref="C49:E49"/>
    <mergeCell ref="F49:G49"/>
    <mergeCell ref="H49:I49"/>
    <mergeCell ref="J49:K49"/>
    <mergeCell ref="F50:G50"/>
    <mergeCell ref="H50:I50"/>
    <mergeCell ref="J50:K50"/>
    <mergeCell ref="L50:M50"/>
    <mergeCell ref="C50:E50"/>
    <mergeCell ref="L49:M49"/>
    <mergeCell ref="AZ49:BA49"/>
    <mergeCell ref="AZ50:BA50"/>
    <mergeCell ref="AQ47:AR47"/>
    <mergeCell ref="AZ51:BA51"/>
    <mergeCell ref="AZ52:BA52"/>
    <mergeCell ref="C4:V6"/>
    <mergeCell ref="C41:D41"/>
    <mergeCell ref="E41:F41"/>
    <mergeCell ref="G41:K41"/>
    <mergeCell ref="L41:O41"/>
    <mergeCell ref="AU41:AV41"/>
    <mergeCell ref="AW41:AX41"/>
    <mergeCell ref="AY41:BD41"/>
    <mergeCell ref="C42:D42"/>
    <mergeCell ref="E42:F42"/>
    <mergeCell ref="G42:K42"/>
    <mergeCell ref="L42:O42"/>
    <mergeCell ref="AY42:BD42"/>
    <mergeCell ref="N50:O50"/>
    <mergeCell ref="J46:K46"/>
    <mergeCell ref="F47:G47"/>
    <mergeCell ref="T49:U49"/>
    <mergeCell ref="C46:E46"/>
    <mergeCell ref="C48:E48"/>
  </mergeCells>
  <phoneticPr fontId="1"/>
  <conditionalFormatting sqref="F47:M50 AU13:AX42">
    <cfRule type="expression" dxfId="11" priority="6">
      <formula>INDIRECT(ADDRESS(ROW(),COLUMN()))=TRUNC(INDIRECT(ADDRESS(ROW(),COLUMN())))</formula>
    </cfRule>
  </conditionalFormatting>
  <conditionalFormatting sqref="L52:M52">
    <cfRule type="expression" dxfId="10" priority="5">
      <formula>INDIRECT(ADDRESS(ROW(),COLUMN()))=TRUNC(INDIRECT(ADDRESS(ROW(),COLUMN())))</formula>
    </cfRule>
  </conditionalFormatting>
  <conditionalFormatting sqref="C56:D56">
    <cfRule type="expression" dxfId="9" priority="4">
      <formula>INDIRECT(ADDRESS(ROW(),COLUMN()))=TRUNC(INDIRECT(ADDRESS(ROW(),COLUMN())))</formula>
    </cfRule>
  </conditionalFormatting>
  <conditionalFormatting sqref="R56:U56">
    <cfRule type="expression" dxfId="8" priority="3">
      <formula>INDIRECT(ADDRESS(ROW(),COLUMN()))=TRUNC(INDIRECT(ADDRESS(ROW(),COLUMN())))</formula>
    </cfRule>
  </conditionalFormatting>
  <conditionalFormatting sqref="R61:U61">
    <cfRule type="expression" dxfId="7" priority="2">
      <formula>INDIRECT(ADDRESS(ROW(),COLUMN()))=TRUNC(INDIRECT(ADDRESS(ROW(),COLUMN())))</formula>
    </cfRule>
  </conditionalFormatting>
  <dataValidations count="8">
    <dataValidation type="list" allowBlank="1" showInputMessage="1" showErrorMessage="1" sqref="F56">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type="list" allowBlank="1" showInputMessage="1" sqref="C13:D42">
      <formula1>職種</formula1>
    </dataValidation>
    <dataValidation type="list" allowBlank="1" showInputMessage="1" sqref="E13:F42">
      <formula1>"A, B, C, D"</formula1>
    </dataValidation>
    <dataValidation type="list" errorStyle="warning" allowBlank="1" showInputMessage="1" error="リストにない場合のみ、入力してください。" sqref="G13:K42">
      <formula1>INDIRECT(C13)</formula1>
    </dataValidation>
    <dataValidation imeMode="off" allowBlank="1" showInputMessage="1" showErrorMessage="1" sqref="AQ48:AR52 AT48:AU52 AW48:AX52"/>
  </dataValidations>
  <printOptions horizontalCentered="1"/>
  <pageMargins left="0.23622047244094491" right="0.23622047244094491" top="0.70866141732283472" bottom="0.19685039370078741" header="0.19685039370078741" footer="0.11811023622047245"/>
  <pageSetup paperSize="9" scale="41" fitToHeight="0" orientation="landscape" blackAndWhite="1" r:id="rId1"/>
  <rowBreaks count="1" manualBreakCount="1">
    <brk id="37" max="55" man="1"/>
  </rowBreaks>
  <colBreaks count="1" manualBreakCount="1">
    <brk id="58" max="1048575" man="1"/>
  </colBreaks>
  <ignoredErrors>
    <ignoredError sqref="AY3:AY4" numberStoredAsText="1"/>
    <ignoredError sqref="AS12"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pageSetUpPr fitToPage="1"/>
  </sheetPr>
  <dimension ref="B1:BF118"/>
  <sheetViews>
    <sheetView showGridLines="0" view="pageBreakPreview" zoomScale="55" zoomScaleNormal="60" zoomScaleSheetLayoutView="55" workbookViewId="0">
      <pane xSplit="2" ySplit="12" topLeftCell="C13" activePane="bottomRight" state="frozen"/>
      <selection activeCell="G18" sqref="G18:K18"/>
      <selection pane="topRight" activeCell="G18" sqref="G18:K18"/>
      <selection pane="bottomLeft" activeCell="G18" sqref="G18:K18"/>
      <selection pane="bottomRight" activeCell="U2" sqref="U2:V2"/>
    </sheetView>
  </sheetViews>
  <sheetFormatPr defaultColWidth="4.5" defaultRowHeight="20.25" customHeight="1"/>
  <cols>
    <col min="1" max="1" width="1.375" style="1" customWidth="1"/>
    <col min="2" max="2" width="5.625" style="1" customWidth="1"/>
    <col min="3" max="4" width="7.875" style="1" customWidth="1"/>
    <col min="5" max="5" width="3.625" style="1" customWidth="1"/>
    <col min="6" max="6" width="4.75" style="1" customWidth="1"/>
    <col min="7" max="56" width="5.625" style="1" customWidth="1"/>
    <col min="57" max="16384" width="4.5" style="1"/>
  </cols>
  <sheetData>
    <row r="1" spans="2:57" s="8" customFormat="1" ht="20.25" customHeight="1">
      <c r="C1" s="31" t="s">
        <v>180</v>
      </c>
      <c r="D1" s="31"/>
      <c r="G1" s="32" t="s">
        <v>16</v>
      </c>
      <c r="J1" s="31"/>
      <c r="K1" s="31"/>
      <c r="L1" s="31"/>
      <c r="M1" s="31"/>
      <c r="AK1" s="4" t="s">
        <v>19</v>
      </c>
      <c r="AL1" s="4" t="s">
        <v>17</v>
      </c>
      <c r="AM1" s="158" t="s">
        <v>174</v>
      </c>
      <c r="AN1" s="158"/>
      <c r="AO1" s="158"/>
      <c r="AP1" s="158"/>
      <c r="AQ1" s="158"/>
      <c r="AR1" s="158"/>
      <c r="AS1" s="158"/>
      <c r="AT1" s="158"/>
      <c r="AU1" s="158"/>
      <c r="AV1" s="158"/>
      <c r="AW1" s="158"/>
      <c r="AX1" s="158"/>
      <c r="AY1" s="158"/>
      <c r="AZ1" s="158"/>
      <c r="BA1" s="158"/>
      <c r="BB1" s="33" t="s">
        <v>0</v>
      </c>
    </row>
    <row r="2" spans="2:57" s="3" customFormat="1" ht="20.25" customHeight="1">
      <c r="D2" s="32"/>
      <c r="H2" s="32"/>
      <c r="I2" s="4"/>
      <c r="J2" s="4"/>
      <c r="K2" s="4"/>
      <c r="L2" s="4"/>
      <c r="M2" s="4"/>
      <c r="T2" s="4" t="s">
        <v>20</v>
      </c>
      <c r="U2" s="159"/>
      <c r="V2" s="159"/>
      <c r="W2" s="4" t="s">
        <v>17</v>
      </c>
      <c r="X2" s="160" t="str">
        <f>IF(U2=0,"",YEAR(DATE(2018+U2,1,1)))</f>
        <v/>
      </c>
      <c r="Y2" s="160"/>
      <c r="Z2" s="3" t="s">
        <v>21</v>
      </c>
      <c r="AA2" s="3" t="s">
        <v>22</v>
      </c>
      <c r="AB2" s="159"/>
      <c r="AC2" s="159"/>
      <c r="AD2" s="3" t="s">
        <v>23</v>
      </c>
      <c r="AJ2" s="33"/>
      <c r="AK2" s="4" t="s">
        <v>18</v>
      </c>
      <c r="AL2" s="4" t="s">
        <v>17</v>
      </c>
      <c r="AM2" s="159"/>
      <c r="AN2" s="159"/>
      <c r="AO2" s="159"/>
      <c r="AP2" s="159"/>
      <c r="AQ2" s="159"/>
      <c r="AR2" s="159"/>
      <c r="AS2" s="159"/>
      <c r="AT2" s="159"/>
      <c r="AU2" s="159"/>
      <c r="AV2" s="159"/>
      <c r="AW2" s="159"/>
      <c r="AX2" s="159"/>
      <c r="AY2" s="159"/>
      <c r="AZ2" s="159"/>
      <c r="BA2" s="159"/>
      <c r="BB2" s="33" t="s">
        <v>0</v>
      </c>
      <c r="BC2" s="4"/>
      <c r="BD2" s="4"/>
      <c r="BE2" s="4"/>
    </row>
    <row r="3" spans="2:57" s="3" customFormat="1" ht="20.25" customHeight="1">
      <c r="C3" s="132"/>
      <c r="D3" s="132"/>
      <c r="E3" s="132"/>
      <c r="F3" s="132"/>
      <c r="G3" s="132"/>
      <c r="H3" s="132"/>
      <c r="I3" s="132"/>
      <c r="J3" s="132"/>
      <c r="K3" s="132"/>
      <c r="L3" s="132"/>
      <c r="M3" s="132"/>
      <c r="N3" s="132"/>
      <c r="O3" s="132"/>
      <c r="P3" s="132"/>
      <c r="Q3" s="132"/>
      <c r="R3" s="132"/>
      <c r="S3" s="132"/>
      <c r="T3" s="132"/>
      <c r="U3" s="132"/>
      <c r="V3" s="132"/>
      <c r="W3" s="37"/>
      <c r="X3" s="36"/>
      <c r="Y3" s="36"/>
      <c r="Z3" s="38"/>
      <c r="AA3" s="38"/>
      <c r="AB3" s="36"/>
      <c r="AC3" s="36"/>
      <c r="AD3" s="35"/>
      <c r="AJ3" s="33"/>
      <c r="AK3" s="4"/>
      <c r="AL3" s="4"/>
      <c r="AM3" s="39"/>
      <c r="AN3" s="39"/>
      <c r="AO3" s="39"/>
      <c r="AP3" s="39"/>
      <c r="AQ3" s="39"/>
      <c r="AR3" s="39"/>
      <c r="AS3" s="39"/>
      <c r="AT3" s="39"/>
      <c r="AU3" s="39"/>
      <c r="AV3" s="39"/>
      <c r="AW3" s="39"/>
      <c r="AX3" s="39"/>
      <c r="AY3" s="40" t="s">
        <v>108</v>
      </c>
      <c r="AZ3" s="161"/>
      <c r="BA3" s="161"/>
      <c r="BB3" s="161"/>
      <c r="BC3" s="161"/>
      <c r="BD3" s="4"/>
      <c r="BE3" s="4"/>
    </row>
    <row r="4" spans="2:57" s="3" customFormat="1" ht="20.25" customHeight="1">
      <c r="B4" s="41"/>
      <c r="C4" s="162" t="s">
        <v>190</v>
      </c>
      <c r="D4" s="162"/>
      <c r="E4" s="162"/>
      <c r="F4" s="162"/>
      <c r="G4" s="162"/>
      <c r="H4" s="162"/>
      <c r="I4" s="162"/>
      <c r="J4" s="162"/>
      <c r="K4" s="162"/>
      <c r="L4" s="162"/>
      <c r="M4" s="162"/>
      <c r="N4" s="162"/>
      <c r="O4" s="162"/>
      <c r="P4" s="162"/>
      <c r="Q4" s="162"/>
      <c r="R4" s="162"/>
      <c r="S4" s="162"/>
      <c r="T4" s="162"/>
      <c r="U4" s="162"/>
      <c r="V4" s="162"/>
      <c r="Z4" s="38"/>
      <c r="AA4" s="38"/>
      <c r="AB4" s="36"/>
      <c r="AC4" s="36"/>
      <c r="AD4" s="35"/>
      <c r="AJ4" s="33"/>
      <c r="AK4" s="4"/>
      <c r="AL4" s="4"/>
      <c r="AM4" s="39"/>
      <c r="AN4" s="39"/>
      <c r="AO4" s="39"/>
      <c r="AP4" s="39"/>
      <c r="AQ4" s="39"/>
      <c r="AR4" s="39"/>
      <c r="AS4" s="39"/>
      <c r="AT4" s="39"/>
      <c r="AU4" s="39"/>
      <c r="AV4" s="39"/>
      <c r="AW4" s="39"/>
      <c r="AX4" s="39"/>
      <c r="AY4" s="40" t="s">
        <v>147</v>
      </c>
      <c r="AZ4" s="161"/>
      <c r="BA4" s="161"/>
      <c r="BB4" s="161"/>
      <c r="BC4" s="161"/>
      <c r="BD4" s="4"/>
      <c r="BE4" s="4"/>
    </row>
    <row r="5" spans="2:57" s="3" customFormat="1" ht="20.25" customHeight="1">
      <c r="B5" s="42"/>
      <c r="C5" s="162"/>
      <c r="D5" s="162"/>
      <c r="E5" s="162"/>
      <c r="F5" s="162"/>
      <c r="G5" s="162"/>
      <c r="H5" s="162"/>
      <c r="I5" s="162"/>
      <c r="J5" s="162"/>
      <c r="K5" s="162"/>
      <c r="L5" s="162"/>
      <c r="M5" s="162"/>
      <c r="N5" s="162"/>
      <c r="O5" s="162"/>
      <c r="P5" s="162"/>
      <c r="Q5" s="162"/>
      <c r="R5" s="162"/>
      <c r="S5" s="162"/>
      <c r="T5" s="162"/>
      <c r="U5" s="162"/>
      <c r="V5" s="162"/>
      <c r="Z5" s="38"/>
      <c r="AA5" s="38"/>
      <c r="AB5" s="36"/>
      <c r="AC5" s="36"/>
      <c r="AD5" s="8"/>
      <c r="AE5" s="8"/>
      <c r="AF5" s="8"/>
      <c r="AG5" s="8"/>
      <c r="AJ5" s="8" t="s">
        <v>80</v>
      </c>
      <c r="AK5" s="8"/>
      <c r="AL5" s="8"/>
      <c r="AM5" s="8"/>
      <c r="AN5" s="8"/>
      <c r="AO5" s="8"/>
      <c r="AP5" s="8"/>
      <c r="AQ5" s="8"/>
      <c r="AR5" s="41"/>
      <c r="AS5" s="41"/>
      <c r="AT5" s="43"/>
      <c r="AU5" s="8"/>
      <c r="AV5" s="152">
        <v>40</v>
      </c>
      <c r="AW5" s="153"/>
      <c r="AX5" s="43" t="s">
        <v>24</v>
      </c>
      <c r="AY5" s="8"/>
      <c r="AZ5" s="152">
        <v>160</v>
      </c>
      <c r="BA5" s="153"/>
      <c r="BB5" s="43" t="s">
        <v>129</v>
      </c>
      <c r="BC5" s="8"/>
      <c r="BE5" s="4"/>
    </row>
    <row r="6" spans="2:57" s="3" customFormat="1" ht="20.25" customHeight="1">
      <c r="B6" s="42"/>
      <c r="C6" s="162"/>
      <c r="D6" s="162"/>
      <c r="E6" s="162"/>
      <c r="F6" s="162"/>
      <c r="G6" s="162"/>
      <c r="H6" s="162"/>
      <c r="I6" s="162"/>
      <c r="J6" s="162"/>
      <c r="K6" s="162"/>
      <c r="L6" s="162"/>
      <c r="M6" s="162"/>
      <c r="N6" s="162"/>
      <c r="O6" s="162"/>
      <c r="P6" s="162"/>
      <c r="Q6" s="162"/>
      <c r="R6" s="162"/>
      <c r="S6" s="162"/>
      <c r="T6" s="162"/>
      <c r="U6" s="162"/>
      <c r="V6" s="162"/>
      <c r="Z6" s="38"/>
      <c r="AA6" s="38"/>
      <c r="AB6" s="36"/>
      <c r="AC6" s="36"/>
      <c r="AD6" s="43"/>
      <c r="AE6" s="8"/>
      <c r="AF6" s="8"/>
      <c r="AG6" s="8"/>
      <c r="AL6" s="8"/>
      <c r="AM6" s="8"/>
      <c r="AN6" s="45"/>
      <c r="AO6" s="46"/>
      <c r="AP6" s="46"/>
      <c r="AQ6" s="44"/>
      <c r="AR6" s="44"/>
      <c r="AS6" s="44"/>
      <c r="AT6" s="44"/>
      <c r="AU6" s="44"/>
      <c r="AV6" s="44"/>
      <c r="AW6" s="8" t="s">
        <v>25</v>
      </c>
      <c r="AX6" s="8"/>
      <c r="AY6" s="8"/>
      <c r="AZ6" s="156" t="e">
        <f>DAY(EOMONTH(DATE(X2,AB2,1),0))</f>
        <v>#VALUE!</v>
      </c>
      <c r="BA6" s="157"/>
      <c r="BB6" s="43" t="s">
        <v>26</v>
      </c>
      <c r="BE6" s="4"/>
    </row>
    <row r="7" spans="2:57" ht="20.25" customHeight="1" thickBot="1">
      <c r="C7" s="2"/>
      <c r="D7" s="2"/>
      <c r="S7" s="2"/>
      <c r="AJ7" s="2"/>
      <c r="BC7" s="5"/>
      <c r="BD7" s="5"/>
      <c r="BE7" s="5"/>
    </row>
    <row r="8" spans="2:57" ht="20.25" customHeight="1" thickBot="1">
      <c r="B8" s="174" t="s">
        <v>27</v>
      </c>
      <c r="C8" s="176" t="s">
        <v>87</v>
      </c>
      <c r="D8" s="177"/>
      <c r="E8" s="180" t="s">
        <v>88</v>
      </c>
      <c r="F8" s="177"/>
      <c r="G8" s="180" t="s">
        <v>89</v>
      </c>
      <c r="H8" s="176"/>
      <c r="I8" s="176"/>
      <c r="J8" s="176"/>
      <c r="K8" s="177"/>
      <c r="L8" s="180" t="s">
        <v>90</v>
      </c>
      <c r="M8" s="176"/>
      <c r="N8" s="176"/>
      <c r="O8" s="182"/>
      <c r="P8" s="184" t="s">
        <v>164</v>
      </c>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63" t="str">
        <f>IF(AZ3="４週","(9)1～4週目の勤務時間数合計","(9)1か月の勤務時間数合計")</f>
        <v>(9)1か月の勤務時間数合計</v>
      </c>
      <c r="AV8" s="164"/>
      <c r="AW8" s="163" t="s">
        <v>91</v>
      </c>
      <c r="AX8" s="164"/>
      <c r="AY8" s="169" t="s">
        <v>162</v>
      </c>
      <c r="AZ8" s="169"/>
      <c r="BA8" s="169"/>
      <c r="BB8" s="169"/>
      <c r="BC8" s="169"/>
      <c r="BD8" s="169"/>
    </row>
    <row r="9" spans="2:57" ht="20.25" customHeight="1" thickBot="1">
      <c r="B9" s="175"/>
      <c r="C9" s="178"/>
      <c r="D9" s="179"/>
      <c r="E9" s="181"/>
      <c r="F9" s="179"/>
      <c r="G9" s="181"/>
      <c r="H9" s="178"/>
      <c r="I9" s="178"/>
      <c r="J9" s="178"/>
      <c r="K9" s="179"/>
      <c r="L9" s="181"/>
      <c r="M9" s="178"/>
      <c r="N9" s="178"/>
      <c r="O9" s="183"/>
      <c r="P9" s="171" t="s">
        <v>11</v>
      </c>
      <c r="Q9" s="172"/>
      <c r="R9" s="172"/>
      <c r="S9" s="172"/>
      <c r="T9" s="172"/>
      <c r="U9" s="172"/>
      <c r="V9" s="173"/>
      <c r="W9" s="171" t="s">
        <v>12</v>
      </c>
      <c r="X9" s="172"/>
      <c r="Y9" s="172"/>
      <c r="Z9" s="172"/>
      <c r="AA9" s="172"/>
      <c r="AB9" s="172"/>
      <c r="AC9" s="173"/>
      <c r="AD9" s="171" t="s">
        <v>13</v>
      </c>
      <c r="AE9" s="172"/>
      <c r="AF9" s="172"/>
      <c r="AG9" s="172"/>
      <c r="AH9" s="172"/>
      <c r="AI9" s="172"/>
      <c r="AJ9" s="173"/>
      <c r="AK9" s="171" t="s">
        <v>14</v>
      </c>
      <c r="AL9" s="172"/>
      <c r="AM9" s="172"/>
      <c r="AN9" s="172"/>
      <c r="AO9" s="172"/>
      <c r="AP9" s="172"/>
      <c r="AQ9" s="173"/>
      <c r="AR9" s="171" t="s">
        <v>15</v>
      </c>
      <c r="AS9" s="172"/>
      <c r="AT9" s="173"/>
      <c r="AU9" s="165"/>
      <c r="AV9" s="166"/>
      <c r="AW9" s="165"/>
      <c r="AX9" s="166"/>
      <c r="AY9" s="169"/>
      <c r="AZ9" s="169"/>
      <c r="BA9" s="169"/>
      <c r="BB9" s="169"/>
      <c r="BC9" s="169"/>
      <c r="BD9" s="169"/>
    </row>
    <row r="10" spans="2:57" ht="20.25" customHeight="1" thickBot="1">
      <c r="B10" s="175"/>
      <c r="C10" s="178"/>
      <c r="D10" s="179"/>
      <c r="E10" s="181"/>
      <c r="F10" s="179"/>
      <c r="G10" s="181"/>
      <c r="H10" s="178"/>
      <c r="I10" s="178"/>
      <c r="J10" s="178"/>
      <c r="K10" s="179"/>
      <c r="L10" s="181"/>
      <c r="M10" s="178"/>
      <c r="N10" s="178"/>
      <c r="O10" s="183"/>
      <c r="P10" s="60" t="e">
        <f>DAY(DATE($X$2,$AB$2,1))</f>
        <v>#VALUE!</v>
      </c>
      <c r="Q10" s="61" t="e">
        <f>DAY(DATE($X$2,$AB$2,2))</f>
        <v>#VALUE!</v>
      </c>
      <c r="R10" s="61" t="e">
        <f>DAY(DATE($X$2,$AB$2,3))</f>
        <v>#VALUE!</v>
      </c>
      <c r="S10" s="61" t="e">
        <f>DAY(DATE($X$2,$AB$2,4))</f>
        <v>#VALUE!</v>
      </c>
      <c r="T10" s="61" t="e">
        <f>DAY(DATE($X$2,$AB$2,5))</f>
        <v>#VALUE!</v>
      </c>
      <c r="U10" s="61" t="e">
        <f>DAY(DATE($X$2,$AB$2,6))</f>
        <v>#VALUE!</v>
      </c>
      <c r="V10" s="62" t="e">
        <f>DAY(DATE($X$2,$AB$2,7))</f>
        <v>#VALUE!</v>
      </c>
      <c r="W10" s="60" t="e">
        <f>DAY(DATE($X$2,$AB$2,8))</f>
        <v>#VALUE!</v>
      </c>
      <c r="X10" s="61" t="e">
        <f>DAY(DATE($X$2,$AB$2,9))</f>
        <v>#VALUE!</v>
      </c>
      <c r="Y10" s="61" t="e">
        <f>DAY(DATE($X$2,$AB$2,10))</f>
        <v>#VALUE!</v>
      </c>
      <c r="Z10" s="61" t="e">
        <f>DAY(DATE($X$2,$AB$2,11))</f>
        <v>#VALUE!</v>
      </c>
      <c r="AA10" s="61" t="e">
        <f>DAY(DATE($X$2,$AB$2,12))</f>
        <v>#VALUE!</v>
      </c>
      <c r="AB10" s="61" t="e">
        <f>DAY(DATE($X$2,$AB$2,13))</f>
        <v>#VALUE!</v>
      </c>
      <c r="AC10" s="62" t="e">
        <f>DAY(DATE($X$2,$AB$2,14))</f>
        <v>#VALUE!</v>
      </c>
      <c r="AD10" s="60" t="e">
        <f>DAY(DATE($X$2,$AB$2,15))</f>
        <v>#VALUE!</v>
      </c>
      <c r="AE10" s="61" t="e">
        <f>DAY(DATE($X$2,$AB$2,16))</f>
        <v>#VALUE!</v>
      </c>
      <c r="AF10" s="61" t="e">
        <f>DAY(DATE($X$2,$AB$2,17))</f>
        <v>#VALUE!</v>
      </c>
      <c r="AG10" s="61" t="e">
        <f>DAY(DATE($X$2,$AB$2,18))</f>
        <v>#VALUE!</v>
      </c>
      <c r="AH10" s="61" t="e">
        <f>DAY(DATE($X$2,$AB$2,19))</f>
        <v>#VALUE!</v>
      </c>
      <c r="AI10" s="61" t="e">
        <f>DAY(DATE($X$2,$AB$2,20))</f>
        <v>#VALUE!</v>
      </c>
      <c r="AJ10" s="62" t="e">
        <f>DAY(DATE($X$2,$AB$2,21))</f>
        <v>#VALUE!</v>
      </c>
      <c r="AK10" s="60" t="e">
        <f>DAY(DATE($X$2,$AB$2,22))</f>
        <v>#VALUE!</v>
      </c>
      <c r="AL10" s="61" t="e">
        <f>DAY(DATE($X$2,$AB$2,23))</f>
        <v>#VALUE!</v>
      </c>
      <c r="AM10" s="61" t="e">
        <f>DAY(DATE($X$2,$AB$2,24))</f>
        <v>#VALUE!</v>
      </c>
      <c r="AN10" s="61" t="e">
        <f>DAY(DATE($X$2,$AB$2,25))</f>
        <v>#VALUE!</v>
      </c>
      <c r="AO10" s="61" t="e">
        <f>DAY(DATE($X$2,$AB$2,26))</f>
        <v>#VALUE!</v>
      </c>
      <c r="AP10" s="61" t="e">
        <f>DAY(DATE($X$2,$AB$2,27))</f>
        <v>#VALUE!</v>
      </c>
      <c r="AQ10" s="62" t="e">
        <f>DAY(DATE($X$2,$AB$2,28))</f>
        <v>#VALUE!</v>
      </c>
      <c r="AR10" s="60" t="str">
        <f>IF(AZ3="暦月",IF(DAY(DATE($X$2,$AB$2,29))=29,29,""),"")</f>
        <v/>
      </c>
      <c r="AS10" s="61" t="str">
        <f>IF(AZ3="暦月",IF(DAY(DATE($X$2,$AB$2,30))=30,30,""),"")</f>
        <v/>
      </c>
      <c r="AT10" s="62" t="str">
        <f>IF(AZ3="暦月",IF(DAY(DATE($X$2,$AB$2,31))=31,31,""),"")</f>
        <v/>
      </c>
      <c r="AU10" s="165"/>
      <c r="AV10" s="166"/>
      <c r="AW10" s="165"/>
      <c r="AX10" s="166"/>
      <c r="AY10" s="169"/>
      <c r="AZ10" s="169"/>
      <c r="BA10" s="169"/>
      <c r="BB10" s="169"/>
      <c r="BC10" s="169"/>
      <c r="BD10" s="169"/>
    </row>
    <row r="11" spans="2:57" ht="20.25" hidden="1" customHeight="1" thickBot="1">
      <c r="B11" s="175"/>
      <c r="C11" s="178"/>
      <c r="D11" s="179"/>
      <c r="E11" s="181"/>
      <c r="F11" s="179"/>
      <c r="G11" s="181"/>
      <c r="H11" s="178"/>
      <c r="I11" s="178"/>
      <c r="J11" s="178"/>
      <c r="K11" s="179"/>
      <c r="L11" s="181"/>
      <c r="M11" s="178"/>
      <c r="N11" s="178"/>
      <c r="O11" s="183"/>
      <c r="P11" s="60" t="e">
        <f>WEEKDAY(DATE($X$2,$AB$2,1))</f>
        <v>#VALUE!</v>
      </c>
      <c r="Q11" s="61" t="e">
        <f>WEEKDAY(DATE($X$2,$AB$2,2))</f>
        <v>#VALUE!</v>
      </c>
      <c r="R11" s="61" t="e">
        <f>WEEKDAY(DATE($X$2,$AB$2,3))</f>
        <v>#VALUE!</v>
      </c>
      <c r="S11" s="61" t="e">
        <f>WEEKDAY(DATE($X$2,$AB$2,4))</f>
        <v>#VALUE!</v>
      </c>
      <c r="T11" s="61" t="e">
        <f>WEEKDAY(DATE($X$2,$AB$2,5))</f>
        <v>#VALUE!</v>
      </c>
      <c r="U11" s="61" t="e">
        <f>WEEKDAY(DATE($X$2,$AB$2,6))</f>
        <v>#VALUE!</v>
      </c>
      <c r="V11" s="62" t="e">
        <f>WEEKDAY(DATE($X$2,$AB$2,7))</f>
        <v>#VALUE!</v>
      </c>
      <c r="W11" s="60" t="e">
        <f>WEEKDAY(DATE($X$2,$AB$2,8))</f>
        <v>#VALUE!</v>
      </c>
      <c r="X11" s="61" t="e">
        <f>WEEKDAY(DATE($X$2,$AB$2,9))</f>
        <v>#VALUE!</v>
      </c>
      <c r="Y11" s="61" t="e">
        <f>WEEKDAY(DATE($X$2,$AB$2,10))</f>
        <v>#VALUE!</v>
      </c>
      <c r="Z11" s="61" t="e">
        <f>WEEKDAY(DATE($X$2,$AB$2,11))</f>
        <v>#VALUE!</v>
      </c>
      <c r="AA11" s="61" t="e">
        <f>WEEKDAY(DATE($X$2,$AB$2,12))</f>
        <v>#VALUE!</v>
      </c>
      <c r="AB11" s="61" t="e">
        <f>WEEKDAY(DATE($X$2,$AB$2,13))</f>
        <v>#VALUE!</v>
      </c>
      <c r="AC11" s="62" t="e">
        <f>WEEKDAY(DATE($X$2,$AB$2,14))</f>
        <v>#VALUE!</v>
      </c>
      <c r="AD11" s="60" t="e">
        <f>WEEKDAY(DATE($X$2,$AB$2,15))</f>
        <v>#VALUE!</v>
      </c>
      <c r="AE11" s="61" t="e">
        <f>WEEKDAY(DATE($X$2,$AB$2,16))</f>
        <v>#VALUE!</v>
      </c>
      <c r="AF11" s="61" t="e">
        <f>WEEKDAY(DATE($X$2,$AB$2,17))</f>
        <v>#VALUE!</v>
      </c>
      <c r="AG11" s="61" t="e">
        <f>WEEKDAY(DATE($X$2,$AB$2,18))</f>
        <v>#VALUE!</v>
      </c>
      <c r="AH11" s="61" t="e">
        <f>WEEKDAY(DATE($X$2,$AB$2,19))</f>
        <v>#VALUE!</v>
      </c>
      <c r="AI11" s="61" t="e">
        <f>WEEKDAY(DATE($X$2,$AB$2,20))</f>
        <v>#VALUE!</v>
      </c>
      <c r="AJ11" s="62" t="e">
        <f>WEEKDAY(DATE($X$2,$AB$2,21))</f>
        <v>#VALUE!</v>
      </c>
      <c r="AK11" s="60" t="e">
        <f>WEEKDAY(DATE($X$2,$AB$2,22))</f>
        <v>#VALUE!</v>
      </c>
      <c r="AL11" s="61" t="e">
        <f>WEEKDAY(DATE($X$2,$AB$2,23))</f>
        <v>#VALUE!</v>
      </c>
      <c r="AM11" s="61" t="e">
        <f>WEEKDAY(DATE($X$2,$AB$2,24))</f>
        <v>#VALUE!</v>
      </c>
      <c r="AN11" s="61" t="e">
        <f>WEEKDAY(DATE($X$2,$AB$2,25))</f>
        <v>#VALUE!</v>
      </c>
      <c r="AO11" s="61" t="e">
        <f>WEEKDAY(DATE($X$2,$AB$2,26))</f>
        <v>#VALUE!</v>
      </c>
      <c r="AP11" s="61" t="e">
        <f>WEEKDAY(DATE($X$2,$AB$2,27))</f>
        <v>#VALUE!</v>
      </c>
      <c r="AQ11" s="62" t="e">
        <f>WEEKDAY(DATE($X$2,$AB$2,28))</f>
        <v>#VALUE!</v>
      </c>
      <c r="AR11" s="60">
        <f>IF(AR10=29,WEEKDAY(DATE($X$2,$AB$2,29)),0)</f>
        <v>0</v>
      </c>
      <c r="AS11" s="61">
        <f>IF(AS10=30,WEEKDAY(DATE($X$2,$AB$2,30)),0)</f>
        <v>0</v>
      </c>
      <c r="AT11" s="62">
        <f>IF(AT10=31,WEEKDAY(DATE($X$2,$AB$2,31)),0)</f>
        <v>0</v>
      </c>
      <c r="AU11" s="167"/>
      <c r="AV11" s="168"/>
      <c r="AW11" s="167"/>
      <c r="AX11" s="168"/>
      <c r="AY11" s="170"/>
      <c r="AZ11" s="170"/>
      <c r="BA11" s="170"/>
      <c r="BB11" s="170"/>
      <c r="BC11" s="170"/>
      <c r="BD11" s="170"/>
    </row>
    <row r="12" spans="2:57" ht="20.25" customHeight="1" thickBot="1">
      <c r="B12" s="325"/>
      <c r="C12" s="327"/>
      <c r="D12" s="329"/>
      <c r="E12" s="181"/>
      <c r="F12" s="179"/>
      <c r="G12" s="326"/>
      <c r="H12" s="327"/>
      <c r="I12" s="327"/>
      <c r="J12" s="327"/>
      <c r="K12" s="329"/>
      <c r="L12" s="326"/>
      <c r="M12" s="327"/>
      <c r="N12" s="327"/>
      <c r="O12" s="328"/>
      <c r="P12" s="63" t="e">
        <f>IF(P11=1,"日",IF(P11=2,"月",IF(P11=3,"火",IF(P11=4,"水",IF(P11=5,"木",IF(P11=6,"金","土"))))))</f>
        <v>#VALUE!</v>
      </c>
      <c r="Q12" s="64" t="e">
        <f t="shared" ref="Q12:AQ12" si="0">IF(Q11=1,"日",IF(Q11=2,"月",IF(Q11=3,"火",IF(Q11=4,"水",IF(Q11=5,"木",IF(Q11=6,"金","土"))))))</f>
        <v>#VALUE!</v>
      </c>
      <c r="R12" s="64" t="e">
        <f t="shared" si="0"/>
        <v>#VALUE!</v>
      </c>
      <c r="S12" s="64" t="e">
        <f t="shared" si="0"/>
        <v>#VALUE!</v>
      </c>
      <c r="T12" s="64" t="e">
        <f t="shared" si="0"/>
        <v>#VALUE!</v>
      </c>
      <c r="U12" s="64" t="e">
        <f t="shared" si="0"/>
        <v>#VALUE!</v>
      </c>
      <c r="V12" s="65" t="e">
        <f t="shared" si="0"/>
        <v>#VALUE!</v>
      </c>
      <c r="W12" s="63" t="e">
        <f t="shared" si="0"/>
        <v>#VALUE!</v>
      </c>
      <c r="X12" s="64" t="e">
        <f t="shared" si="0"/>
        <v>#VALUE!</v>
      </c>
      <c r="Y12" s="64" t="e">
        <f t="shared" si="0"/>
        <v>#VALUE!</v>
      </c>
      <c r="Z12" s="64" t="e">
        <f t="shared" si="0"/>
        <v>#VALUE!</v>
      </c>
      <c r="AA12" s="64" t="e">
        <f t="shared" si="0"/>
        <v>#VALUE!</v>
      </c>
      <c r="AB12" s="64" t="e">
        <f t="shared" si="0"/>
        <v>#VALUE!</v>
      </c>
      <c r="AC12" s="65" t="e">
        <f t="shared" si="0"/>
        <v>#VALUE!</v>
      </c>
      <c r="AD12" s="63" t="e">
        <f t="shared" si="0"/>
        <v>#VALUE!</v>
      </c>
      <c r="AE12" s="64" t="e">
        <f t="shared" si="0"/>
        <v>#VALUE!</v>
      </c>
      <c r="AF12" s="64" t="e">
        <f t="shared" si="0"/>
        <v>#VALUE!</v>
      </c>
      <c r="AG12" s="64" t="e">
        <f t="shared" si="0"/>
        <v>#VALUE!</v>
      </c>
      <c r="AH12" s="64" t="e">
        <f t="shared" si="0"/>
        <v>#VALUE!</v>
      </c>
      <c r="AI12" s="64" t="e">
        <f t="shared" si="0"/>
        <v>#VALUE!</v>
      </c>
      <c r="AJ12" s="65" t="e">
        <f t="shared" si="0"/>
        <v>#VALUE!</v>
      </c>
      <c r="AK12" s="63" t="e">
        <f t="shared" si="0"/>
        <v>#VALUE!</v>
      </c>
      <c r="AL12" s="64" t="e">
        <f t="shared" si="0"/>
        <v>#VALUE!</v>
      </c>
      <c r="AM12" s="64" t="e">
        <f t="shared" si="0"/>
        <v>#VALUE!</v>
      </c>
      <c r="AN12" s="64" t="e">
        <f t="shared" si="0"/>
        <v>#VALUE!</v>
      </c>
      <c r="AO12" s="64" t="e">
        <f t="shared" si="0"/>
        <v>#VALUE!</v>
      </c>
      <c r="AP12" s="64" t="e">
        <f t="shared" si="0"/>
        <v>#VALUE!</v>
      </c>
      <c r="AQ12" s="65" t="e">
        <f t="shared" si="0"/>
        <v>#VALUE!</v>
      </c>
      <c r="AR12" s="64" t="str">
        <f>IF(AR11=1,"日",IF(AR11=2,"月",IF(AR11=3,"火",IF(AR11=4,"水",IF(AR11=5,"木",IF(AR11=6,"金",IF(AR11=0,"","土")))))))</f>
        <v/>
      </c>
      <c r="AS12" s="64" t="str">
        <f>IF(AS11=1,"日",IF(AS11=2,"月",IF(AS11=3,"火",IF(AS11=4,"水",IF(AS11=5,"木",IF(AS11=6,"金",IF(AS11=0,"","土")))))))</f>
        <v/>
      </c>
      <c r="AT12" s="64" t="str">
        <f>IF(AT11=1,"日",IF(AT11=2,"月",IF(AT11=3,"火",IF(AT11=4,"水",IF(AT11=5,"木",IF(AT11=6,"金",IF(AT11=0,"","土")))))))</f>
        <v/>
      </c>
      <c r="AU12" s="355"/>
      <c r="AV12" s="356"/>
      <c r="AW12" s="355"/>
      <c r="AX12" s="356"/>
      <c r="AY12" s="169"/>
      <c r="AZ12" s="169"/>
      <c r="BA12" s="169"/>
      <c r="BB12" s="169"/>
      <c r="BC12" s="169"/>
      <c r="BD12" s="169"/>
    </row>
    <row r="13" spans="2:57" ht="39.950000000000003" customHeight="1">
      <c r="B13" s="85">
        <f>ROW()-12</f>
        <v>1</v>
      </c>
      <c r="C13" s="330" t="s">
        <v>2</v>
      </c>
      <c r="D13" s="331"/>
      <c r="E13" s="332"/>
      <c r="F13" s="333"/>
      <c r="G13" s="334"/>
      <c r="H13" s="335"/>
      <c r="I13" s="335"/>
      <c r="J13" s="335"/>
      <c r="K13" s="336"/>
      <c r="L13" s="337"/>
      <c r="M13" s="338"/>
      <c r="N13" s="338"/>
      <c r="O13" s="339"/>
      <c r="P13" s="113"/>
      <c r="Q13" s="114"/>
      <c r="R13" s="114"/>
      <c r="S13" s="114"/>
      <c r="T13" s="114"/>
      <c r="U13" s="114"/>
      <c r="V13" s="115"/>
      <c r="W13" s="113"/>
      <c r="X13" s="114"/>
      <c r="Y13" s="114"/>
      <c r="Z13" s="114"/>
      <c r="AA13" s="114"/>
      <c r="AB13" s="114"/>
      <c r="AC13" s="115"/>
      <c r="AD13" s="113"/>
      <c r="AE13" s="114"/>
      <c r="AF13" s="114"/>
      <c r="AG13" s="114"/>
      <c r="AH13" s="114"/>
      <c r="AI13" s="114"/>
      <c r="AJ13" s="115"/>
      <c r="AK13" s="113"/>
      <c r="AL13" s="114"/>
      <c r="AM13" s="114"/>
      <c r="AN13" s="114"/>
      <c r="AO13" s="114"/>
      <c r="AP13" s="114"/>
      <c r="AQ13" s="115"/>
      <c r="AR13" s="113"/>
      <c r="AS13" s="114"/>
      <c r="AT13" s="115"/>
      <c r="AU13" s="340" t="str">
        <f>IF($AZ$3="４週",SUM(P13:AQ13),IF($AZ$3="暦月",SUM(P13:AT13),""))</f>
        <v/>
      </c>
      <c r="AV13" s="341"/>
      <c r="AW13" s="342" t="str">
        <f t="shared" ref="AW13:AW44" si="1">IF($AZ$3="４週",AU13/4,IF($AZ$3="暦月",AU13/($AZ$6/7),""))</f>
        <v/>
      </c>
      <c r="AX13" s="343"/>
      <c r="AY13" s="322"/>
      <c r="AZ13" s="323"/>
      <c r="BA13" s="323"/>
      <c r="BB13" s="323"/>
      <c r="BC13" s="323"/>
      <c r="BD13" s="324"/>
    </row>
    <row r="14" spans="2:57" ht="39.950000000000003" customHeight="1">
      <c r="B14" s="85">
        <f t="shared" ref="B14:B77" si="2">ROW()-12</f>
        <v>2</v>
      </c>
      <c r="C14" s="240" t="s">
        <v>43</v>
      </c>
      <c r="D14" s="241"/>
      <c r="E14" s="242"/>
      <c r="F14" s="243"/>
      <c r="G14" s="244"/>
      <c r="H14" s="245"/>
      <c r="I14" s="245"/>
      <c r="J14" s="245"/>
      <c r="K14" s="246"/>
      <c r="L14" s="247"/>
      <c r="M14" s="248"/>
      <c r="N14" s="248"/>
      <c r="O14" s="249"/>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116"/>
      <c r="AS14" s="117"/>
      <c r="AT14" s="118"/>
      <c r="AU14" s="250" t="str">
        <f>IF($AZ$3="４週",SUM(P14:AQ14),IF($AZ$3="暦月",SUM(P14:AT14),""))</f>
        <v/>
      </c>
      <c r="AV14" s="251"/>
      <c r="AW14" s="252" t="str">
        <f t="shared" si="1"/>
        <v/>
      </c>
      <c r="AX14" s="253"/>
      <c r="AY14" s="237"/>
      <c r="AZ14" s="238"/>
      <c r="BA14" s="238"/>
      <c r="BB14" s="238"/>
      <c r="BC14" s="238"/>
      <c r="BD14" s="239"/>
    </row>
    <row r="15" spans="2:57" ht="39.950000000000003" customHeight="1">
      <c r="B15" s="85">
        <f t="shared" si="2"/>
        <v>3</v>
      </c>
      <c r="C15" s="240"/>
      <c r="D15" s="241"/>
      <c r="E15" s="242"/>
      <c r="F15" s="243"/>
      <c r="G15" s="244"/>
      <c r="H15" s="245"/>
      <c r="I15" s="245"/>
      <c r="J15" s="245"/>
      <c r="K15" s="246"/>
      <c r="L15" s="247"/>
      <c r="M15" s="248"/>
      <c r="N15" s="248"/>
      <c r="O15" s="249"/>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8"/>
      <c r="AU15" s="250" t="str">
        <f>IF($AZ$3="４週",SUM(P15:AQ15),IF($AZ$3="暦月",SUM(P15:AT15),""))</f>
        <v/>
      </c>
      <c r="AV15" s="251"/>
      <c r="AW15" s="252" t="str">
        <f t="shared" si="1"/>
        <v/>
      </c>
      <c r="AX15" s="253"/>
      <c r="AY15" s="237"/>
      <c r="AZ15" s="238"/>
      <c r="BA15" s="238"/>
      <c r="BB15" s="238"/>
      <c r="BC15" s="238"/>
      <c r="BD15" s="239"/>
    </row>
    <row r="16" spans="2:57" ht="39.950000000000003" customHeight="1">
      <c r="B16" s="85">
        <f t="shared" si="2"/>
        <v>4</v>
      </c>
      <c r="C16" s="240"/>
      <c r="D16" s="241"/>
      <c r="E16" s="242"/>
      <c r="F16" s="243"/>
      <c r="G16" s="244"/>
      <c r="H16" s="245"/>
      <c r="I16" s="245"/>
      <c r="J16" s="245"/>
      <c r="K16" s="246"/>
      <c r="L16" s="247"/>
      <c r="M16" s="248"/>
      <c r="N16" s="248"/>
      <c r="O16" s="249"/>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116"/>
      <c r="AS16" s="117"/>
      <c r="AT16" s="118"/>
      <c r="AU16" s="250" t="str">
        <f>IF($AZ$3="４週",SUM(P16:AQ16),IF($AZ$3="暦月",SUM(P16:AT16),""))</f>
        <v/>
      </c>
      <c r="AV16" s="251"/>
      <c r="AW16" s="252" t="str">
        <f t="shared" si="1"/>
        <v/>
      </c>
      <c r="AX16" s="253"/>
      <c r="AY16" s="237"/>
      <c r="AZ16" s="238"/>
      <c r="BA16" s="238"/>
      <c r="BB16" s="238"/>
      <c r="BC16" s="238"/>
      <c r="BD16" s="239"/>
    </row>
    <row r="17" spans="2:56" ht="39.950000000000003" customHeight="1">
      <c r="B17" s="85">
        <f t="shared" si="2"/>
        <v>5</v>
      </c>
      <c r="C17" s="240"/>
      <c r="D17" s="241"/>
      <c r="E17" s="242"/>
      <c r="F17" s="243"/>
      <c r="G17" s="244"/>
      <c r="H17" s="245"/>
      <c r="I17" s="245"/>
      <c r="J17" s="245"/>
      <c r="K17" s="246"/>
      <c r="L17" s="247"/>
      <c r="M17" s="248"/>
      <c r="N17" s="248"/>
      <c r="O17" s="249"/>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116"/>
      <c r="AS17" s="117"/>
      <c r="AT17" s="118"/>
      <c r="AU17" s="250" t="str">
        <f t="shared" ref="AU17:AU92" si="3">IF($AZ$3="４週",SUM(P17:AQ17),IF($AZ$3="暦月",SUM(P17:AT17),""))</f>
        <v/>
      </c>
      <c r="AV17" s="251"/>
      <c r="AW17" s="252" t="str">
        <f t="shared" si="1"/>
        <v/>
      </c>
      <c r="AX17" s="253"/>
      <c r="AY17" s="237"/>
      <c r="AZ17" s="238"/>
      <c r="BA17" s="238"/>
      <c r="BB17" s="238"/>
      <c r="BC17" s="238"/>
      <c r="BD17" s="239"/>
    </row>
    <row r="18" spans="2:56" ht="39.950000000000003" customHeight="1">
      <c r="B18" s="85">
        <f t="shared" si="2"/>
        <v>6</v>
      </c>
      <c r="C18" s="240"/>
      <c r="D18" s="241"/>
      <c r="E18" s="242"/>
      <c r="F18" s="243"/>
      <c r="G18" s="244"/>
      <c r="H18" s="245"/>
      <c r="I18" s="245"/>
      <c r="J18" s="245"/>
      <c r="K18" s="246"/>
      <c r="L18" s="247"/>
      <c r="M18" s="248"/>
      <c r="N18" s="248"/>
      <c r="O18" s="249"/>
      <c r="P18" s="116"/>
      <c r="Q18" s="117"/>
      <c r="R18" s="117"/>
      <c r="S18" s="117"/>
      <c r="T18" s="117"/>
      <c r="U18" s="117"/>
      <c r="V18" s="118"/>
      <c r="W18" s="116"/>
      <c r="X18" s="117"/>
      <c r="Y18" s="117"/>
      <c r="Z18" s="117"/>
      <c r="AA18" s="117"/>
      <c r="AB18" s="117"/>
      <c r="AC18" s="118"/>
      <c r="AD18" s="116"/>
      <c r="AE18" s="117"/>
      <c r="AF18" s="117"/>
      <c r="AG18" s="117"/>
      <c r="AH18" s="117"/>
      <c r="AI18" s="117"/>
      <c r="AJ18" s="118"/>
      <c r="AK18" s="116"/>
      <c r="AL18" s="117"/>
      <c r="AM18" s="117"/>
      <c r="AN18" s="117"/>
      <c r="AO18" s="117"/>
      <c r="AP18" s="117"/>
      <c r="AQ18" s="118"/>
      <c r="AR18" s="116"/>
      <c r="AS18" s="117"/>
      <c r="AT18" s="118"/>
      <c r="AU18" s="250" t="str">
        <f t="shared" si="3"/>
        <v/>
      </c>
      <c r="AV18" s="251"/>
      <c r="AW18" s="252" t="str">
        <f t="shared" si="1"/>
        <v/>
      </c>
      <c r="AX18" s="253"/>
      <c r="AY18" s="237"/>
      <c r="AZ18" s="238"/>
      <c r="BA18" s="238"/>
      <c r="BB18" s="238"/>
      <c r="BC18" s="238"/>
      <c r="BD18" s="239"/>
    </row>
    <row r="19" spans="2:56" ht="39.950000000000003" customHeight="1">
      <c r="B19" s="85">
        <f t="shared" si="2"/>
        <v>7</v>
      </c>
      <c r="C19" s="240"/>
      <c r="D19" s="241"/>
      <c r="E19" s="242"/>
      <c r="F19" s="243"/>
      <c r="G19" s="244"/>
      <c r="H19" s="245"/>
      <c r="I19" s="245"/>
      <c r="J19" s="245"/>
      <c r="K19" s="246"/>
      <c r="L19" s="247"/>
      <c r="M19" s="248"/>
      <c r="N19" s="248"/>
      <c r="O19" s="249"/>
      <c r="P19" s="116"/>
      <c r="Q19" s="117"/>
      <c r="R19" s="117"/>
      <c r="S19" s="117"/>
      <c r="T19" s="117"/>
      <c r="U19" s="117"/>
      <c r="V19" s="118"/>
      <c r="W19" s="116"/>
      <c r="X19" s="117"/>
      <c r="Y19" s="117"/>
      <c r="Z19" s="117"/>
      <c r="AA19" s="117"/>
      <c r="AB19" s="117"/>
      <c r="AC19" s="118"/>
      <c r="AD19" s="116"/>
      <c r="AE19" s="117"/>
      <c r="AF19" s="117"/>
      <c r="AG19" s="117"/>
      <c r="AH19" s="117"/>
      <c r="AI19" s="117"/>
      <c r="AJ19" s="118"/>
      <c r="AK19" s="116"/>
      <c r="AL19" s="117"/>
      <c r="AM19" s="117"/>
      <c r="AN19" s="117"/>
      <c r="AO19" s="117"/>
      <c r="AP19" s="117"/>
      <c r="AQ19" s="118"/>
      <c r="AR19" s="116"/>
      <c r="AS19" s="117"/>
      <c r="AT19" s="118"/>
      <c r="AU19" s="250" t="str">
        <f>IF($AZ$3="４週",SUM(P19:AQ19),IF($AZ$3="暦月",SUM(P19:AT19),""))</f>
        <v/>
      </c>
      <c r="AV19" s="251"/>
      <c r="AW19" s="252" t="str">
        <f t="shared" si="1"/>
        <v/>
      </c>
      <c r="AX19" s="253"/>
      <c r="AY19" s="237"/>
      <c r="AZ19" s="238"/>
      <c r="BA19" s="238"/>
      <c r="BB19" s="238"/>
      <c r="BC19" s="238"/>
      <c r="BD19" s="239"/>
    </row>
    <row r="20" spans="2:56" ht="39.950000000000003" customHeight="1">
      <c r="B20" s="85">
        <f t="shared" si="2"/>
        <v>8</v>
      </c>
      <c r="C20" s="240"/>
      <c r="D20" s="241"/>
      <c r="E20" s="242"/>
      <c r="F20" s="243"/>
      <c r="G20" s="244"/>
      <c r="H20" s="245"/>
      <c r="I20" s="245"/>
      <c r="J20" s="245"/>
      <c r="K20" s="246"/>
      <c r="L20" s="247"/>
      <c r="M20" s="248"/>
      <c r="N20" s="248"/>
      <c r="O20" s="249"/>
      <c r="P20" s="116"/>
      <c r="Q20" s="117"/>
      <c r="R20" s="117"/>
      <c r="S20" s="117"/>
      <c r="T20" s="117"/>
      <c r="U20" s="117"/>
      <c r="V20" s="118"/>
      <c r="W20" s="116"/>
      <c r="X20" s="117"/>
      <c r="Y20" s="117"/>
      <c r="Z20" s="117"/>
      <c r="AA20" s="117"/>
      <c r="AB20" s="117"/>
      <c r="AC20" s="118"/>
      <c r="AD20" s="116"/>
      <c r="AE20" s="117"/>
      <c r="AF20" s="117"/>
      <c r="AG20" s="117"/>
      <c r="AH20" s="117"/>
      <c r="AI20" s="117"/>
      <c r="AJ20" s="118"/>
      <c r="AK20" s="116"/>
      <c r="AL20" s="117"/>
      <c r="AM20" s="117"/>
      <c r="AN20" s="117"/>
      <c r="AO20" s="117"/>
      <c r="AP20" s="117"/>
      <c r="AQ20" s="118"/>
      <c r="AR20" s="116"/>
      <c r="AS20" s="117"/>
      <c r="AT20" s="118"/>
      <c r="AU20" s="250" t="str">
        <f t="shared" si="3"/>
        <v/>
      </c>
      <c r="AV20" s="251"/>
      <c r="AW20" s="252" t="str">
        <f t="shared" si="1"/>
        <v/>
      </c>
      <c r="AX20" s="253"/>
      <c r="AY20" s="237"/>
      <c r="AZ20" s="238"/>
      <c r="BA20" s="238"/>
      <c r="BB20" s="238"/>
      <c r="BC20" s="238"/>
      <c r="BD20" s="239"/>
    </row>
    <row r="21" spans="2:56" ht="39.950000000000003" customHeight="1">
      <c r="B21" s="85">
        <f t="shared" si="2"/>
        <v>9</v>
      </c>
      <c r="C21" s="240"/>
      <c r="D21" s="241"/>
      <c r="E21" s="242"/>
      <c r="F21" s="243"/>
      <c r="G21" s="244"/>
      <c r="H21" s="245"/>
      <c r="I21" s="245"/>
      <c r="J21" s="245"/>
      <c r="K21" s="246"/>
      <c r="L21" s="247"/>
      <c r="M21" s="248"/>
      <c r="N21" s="248"/>
      <c r="O21" s="249"/>
      <c r="P21" s="116"/>
      <c r="Q21" s="117"/>
      <c r="R21" s="117"/>
      <c r="S21" s="117"/>
      <c r="T21" s="117"/>
      <c r="U21" s="117"/>
      <c r="V21" s="118"/>
      <c r="W21" s="116"/>
      <c r="X21" s="117"/>
      <c r="Y21" s="117"/>
      <c r="Z21" s="117"/>
      <c r="AA21" s="117"/>
      <c r="AB21" s="117"/>
      <c r="AC21" s="118"/>
      <c r="AD21" s="116"/>
      <c r="AE21" s="117"/>
      <c r="AF21" s="117"/>
      <c r="AG21" s="117"/>
      <c r="AH21" s="117"/>
      <c r="AI21" s="117"/>
      <c r="AJ21" s="118"/>
      <c r="AK21" s="116"/>
      <c r="AL21" s="117"/>
      <c r="AM21" s="117"/>
      <c r="AN21" s="117"/>
      <c r="AO21" s="117"/>
      <c r="AP21" s="117"/>
      <c r="AQ21" s="118"/>
      <c r="AR21" s="116"/>
      <c r="AS21" s="117"/>
      <c r="AT21" s="118"/>
      <c r="AU21" s="250" t="str">
        <f t="shared" si="3"/>
        <v/>
      </c>
      <c r="AV21" s="251"/>
      <c r="AW21" s="252" t="str">
        <f t="shared" si="1"/>
        <v/>
      </c>
      <c r="AX21" s="253"/>
      <c r="AY21" s="237"/>
      <c r="AZ21" s="238"/>
      <c r="BA21" s="238"/>
      <c r="BB21" s="238"/>
      <c r="BC21" s="238"/>
      <c r="BD21" s="239"/>
    </row>
    <row r="22" spans="2:56" ht="39.950000000000003" customHeight="1">
      <c r="B22" s="85">
        <f t="shared" si="2"/>
        <v>10</v>
      </c>
      <c r="C22" s="240"/>
      <c r="D22" s="241"/>
      <c r="E22" s="242"/>
      <c r="F22" s="243"/>
      <c r="G22" s="244"/>
      <c r="H22" s="245"/>
      <c r="I22" s="245"/>
      <c r="J22" s="245"/>
      <c r="K22" s="246"/>
      <c r="L22" s="247"/>
      <c r="M22" s="248"/>
      <c r="N22" s="248"/>
      <c r="O22" s="249"/>
      <c r="P22" s="116"/>
      <c r="Q22" s="117"/>
      <c r="R22" s="117"/>
      <c r="S22" s="117"/>
      <c r="T22" s="117"/>
      <c r="U22" s="117"/>
      <c r="V22" s="118"/>
      <c r="W22" s="116"/>
      <c r="X22" s="117"/>
      <c r="Y22" s="117"/>
      <c r="Z22" s="117"/>
      <c r="AA22" s="117"/>
      <c r="AB22" s="117"/>
      <c r="AC22" s="118"/>
      <c r="AD22" s="116"/>
      <c r="AE22" s="117"/>
      <c r="AF22" s="117"/>
      <c r="AG22" s="117"/>
      <c r="AH22" s="117"/>
      <c r="AI22" s="117"/>
      <c r="AJ22" s="118"/>
      <c r="AK22" s="116"/>
      <c r="AL22" s="117"/>
      <c r="AM22" s="117"/>
      <c r="AN22" s="117"/>
      <c r="AO22" s="117"/>
      <c r="AP22" s="117"/>
      <c r="AQ22" s="118"/>
      <c r="AR22" s="116"/>
      <c r="AS22" s="117"/>
      <c r="AT22" s="118"/>
      <c r="AU22" s="250" t="str">
        <f t="shared" si="3"/>
        <v/>
      </c>
      <c r="AV22" s="251"/>
      <c r="AW22" s="252" t="str">
        <f t="shared" si="1"/>
        <v/>
      </c>
      <c r="AX22" s="253"/>
      <c r="AY22" s="237"/>
      <c r="AZ22" s="238"/>
      <c r="BA22" s="238"/>
      <c r="BB22" s="238"/>
      <c r="BC22" s="238"/>
      <c r="BD22" s="239"/>
    </row>
    <row r="23" spans="2:56" ht="39.950000000000003" customHeight="1">
      <c r="B23" s="85">
        <f t="shared" si="2"/>
        <v>11</v>
      </c>
      <c r="C23" s="240"/>
      <c r="D23" s="241"/>
      <c r="E23" s="242"/>
      <c r="F23" s="243"/>
      <c r="G23" s="244"/>
      <c r="H23" s="245"/>
      <c r="I23" s="245"/>
      <c r="J23" s="245"/>
      <c r="K23" s="246"/>
      <c r="L23" s="247"/>
      <c r="M23" s="248"/>
      <c r="N23" s="248"/>
      <c r="O23" s="249"/>
      <c r="P23" s="116"/>
      <c r="Q23" s="117"/>
      <c r="R23" s="117"/>
      <c r="S23" s="117"/>
      <c r="T23" s="117"/>
      <c r="U23" s="117"/>
      <c r="V23" s="118"/>
      <c r="W23" s="116"/>
      <c r="X23" s="117"/>
      <c r="Y23" s="117"/>
      <c r="Z23" s="117"/>
      <c r="AA23" s="117"/>
      <c r="AB23" s="117"/>
      <c r="AC23" s="118"/>
      <c r="AD23" s="116"/>
      <c r="AE23" s="117"/>
      <c r="AF23" s="117"/>
      <c r="AG23" s="117"/>
      <c r="AH23" s="117"/>
      <c r="AI23" s="117"/>
      <c r="AJ23" s="118"/>
      <c r="AK23" s="116"/>
      <c r="AL23" s="117"/>
      <c r="AM23" s="117"/>
      <c r="AN23" s="117"/>
      <c r="AO23" s="117"/>
      <c r="AP23" s="117"/>
      <c r="AQ23" s="118"/>
      <c r="AR23" s="116"/>
      <c r="AS23" s="117"/>
      <c r="AT23" s="118"/>
      <c r="AU23" s="250" t="str">
        <f t="shared" si="3"/>
        <v/>
      </c>
      <c r="AV23" s="251"/>
      <c r="AW23" s="252" t="str">
        <f t="shared" si="1"/>
        <v/>
      </c>
      <c r="AX23" s="253"/>
      <c r="AY23" s="237"/>
      <c r="AZ23" s="238"/>
      <c r="BA23" s="238"/>
      <c r="BB23" s="238"/>
      <c r="BC23" s="238"/>
      <c r="BD23" s="239"/>
    </row>
    <row r="24" spans="2:56" ht="39.950000000000003" customHeight="1">
      <c r="B24" s="85">
        <f t="shared" si="2"/>
        <v>12</v>
      </c>
      <c r="C24" s="240"/>
      <c r="D24" s="241"/>
      <c r="E24" s="242"/>
      <c r="F24" s="243"/>
      <c r="G24" s="244"/>
      <c r="H24" s="245"/>
      <c r="I24" s="245"/>
      <c r="J24" s="245"/>
      <c r="K24" s="246"/>
      <c r="L24" s="247"/>
      <c r="M24" s="248"/>
      <c r="N24" s="248"/>
      <c r="O24" s="249"/>
      <c r="P24" s="116"/>
      <c r="Q24" s="117"/>
      <c r="R24" s="117"/>
      <c r="S24" s="117"/>
      <c r="T24" s="117"/>
      <c r="U24" s="117"/>
      <c r="V24" s="118"/>
      <c r="W24" s="116"/>
      <c r="X24" s="117"/>
      <c r="Y24" s="117"/>
      <c r="Z24" s="117"/>
      <c r="AA24" s="117"/>
      <c r="AB24" s="117"/>
      <c r="AC24" s="118"/>
      <c r="AD24" s="116"/>
      <c r="AE24" s="117"/>
      <c r="AF24" s="117"/>
      <c r="AG24" s="117"/>
      <c r="AH24" s="117"/>
      <c r="AI24" s="117"/>
      <c r="AJ24" s="118"/>
      <c r="AK24" s="116"/>
      <c r="AL24" s="117"/>
      <c r="AM24" s="117"/>
      <c r="AN24" s="117"/>
      <c r="AO24" s="117"/>
      <c r="AP24" s="117"/>
      <c r="AQ24" s="118"/>
      <c r="AR24" s="116"/>
      <c r="AS24" s="117"/>
      <c r="AT24" s="118"/>
      <c r="AU24" s="250" t="str">
        <f t="shared" si="3"/>
        <v/>
      </c>
      <c r="AV24" s="251"/>
      <c r="AW24" s="252" t="str">
        <f t="shared" si="1"/>
        <v/>
      </c>
      <c r="AX24" s="253"/>
      <c r="AY24" s="237"/>
      <c r="AZ24" s="238"/>
      <c r="BA24" s="238"/>
      <c r="BB24" s="238"/>
      <c r="BC24" s="238"/>
      <c r="BD24" s="239"/>
    </row>
    <row r="25" spans="2:56" ht="39.950000000000003" customHeight="1">
      <c r="B25" s="85">
        <f t="shared" si="2"/>
        <v>13</v>
      </c>
      <c r="C25" s="240"/>
      <c r="D25" s="241"/>
      <c r="E25" s="242"/>
      <c r="F25" s="243"/>
      <c r="G25" s="244"/>
      <c r="H25" s="245"/>
      <c r="I25" s="245"/>
      <c r="J25" s="245"/>
      <c r="K25" s="246"/>
      <c r="L25" s="247"/>
      <c r="M25" s="248"/>
      <c r="N25" s="248"/>
      <c r="O25" s="249"/>
      <c r="P25" s="116"/>
      <c r="Q25" s="117"/>
      <c r="R25" s="117"/>
      <c r="S25" s="117"/>
      <c r="T25" s="117"/>
      <c r="U25" s="117"/>
      <c r="V25" s="118"/>
      <c r="W25" s="116"/>
      <c r="X25" s="117"/>
      <c r="Y25" s="117"/>
      <c r="Z25" s="117"/>
      <c r="AA25" s="117"/>
      <c r="AB25" s="117"/>
      <c r="AC25" s="118"/>
      <c r="AD25" s="116"/>
      <c r="AE25" s="117"/>
      <c r="AF25" s="117"/>
      <c r="AG25" s="117"/>
      <c r="AH25" s="117"/>
      <c r="AI25" s="117"/>
      <c r="AJ25" s="118"/>
      <c r="AK25" s="116"/>
      <c r="AL25" s="117"/>
      <c r="AM25" s="117"/>
      <c r="AN25" s="117"/>
      <c r="AO25" s="117"/>
      <c r="AP25" s="117"/>
      <c r="AQ25" s="118"/>
      <c r="AR25" s="116"/>
      <c r="AS25" s="117"/>
      <c r="AT25" s="118"/>
      <c r="AU25" s="250" t="str">
        <f t="shared" si="3"/>
        <v/>
      </c>
      <c r="AV25" s="251"/>
      <c r="AW25" s="252" t="str">
        <f t="shared" si="1"/>
        <v/>
      </c>
      <c r="AX25" s="253"/>
      <c r="AY25" s="237"/>
      <c r="AZ25" s="238"/>
      <c r="BA25" s="238"/>
      <c r="BB25" s="238"/>
      <c r="BC25" s="238"/>
      <c r="BD25" s="239"/>
    </row>
    <row r="26" spans="2:56" ht="39.950000000000003" customHeight="1">
      <c r="B26" s="85">
        <f t="shared" si="2"/>
        <v>14</v>
      </c>
      <c r="C26" s="240"/>
      <c r="D26" s="241"/>
      <c r="E26" s="242"/>
      <c r="F26" s="243"/>
      <c r="G26" s="244"/>
      <c r="H26" s="245"/>
      <c r="I26" s="245"/>
      <c r="J26" s="245"/>
      <c r="K26" s="246"/>
      <c r="L26" s="247"/>
      <c r="M26" s="248"/>
      <c r="N26" s="248"/>
      <c r="O26" s="249"/>
      <c r="P26" s="116"/>
      <c r="Q26" s="117"/>
      <c r="R26" s="117"/>
      <c r="S26" s="117"/>
      <c r="T26" s="117"/>
      <c r="U26" s="117"/>
      <c r="V26" s="118"/>
      <c r="W26" s="116"/>
      <c r="X26" s="117"/>
      <c r="Y26" s="117"/>
      <c r="Z26" s="117"/>
      <c r="AA26" s="117"/>
      <c r="AB26" s="117"/>
      <c r="AC26" s="118"/>
      <c r="AD26" s="116"/>
      <c r="AE26" s="117"/>
      <c r="AF26" s="117"/>
      <c r="AG26" s="117"/>
      <c r="AH26" s="117"/>
      <c r="AI26" s="117"/>
      <c r="AJ26" s="118"/>
      <c r="AK26" s="116"/>
      <c r="AL26" s="117"/>
      <c r="AM26" s="117"/>
      <c r="AN26" s="117"/>
      <c r="AO26" s="117"/>
      <c r="AP26" s="117"/>
      <c r="AQ26" s="118"/>
      <c r="AR26" s="116"/>
      <c r="AS26" s="117"/>
      <c r="AT26" s="118"/>
      <c r="AU26" s="250" t="str">
        <f t="shared" si="3"/>
        <v/>
      </c>
      <c r="AV26" s="251"/>
      <c r="AW26" s="252" t="str">
        <f t="shared" si="1"/>
        <v/>
      </c>
      <c r="AX26" s="253"/>
      <c r="AY26" s="237"/>
      <c r="AZ26" s="238"/>
      <c r="BA26" s="238"/>
      <c r="BB26" s="238"/>
      <c r="BC26" s="238"/>
      <c r="BD26" s="239"/>
    </row>
    <row r="27" spans="2:56" ht="39.950000000000003" customHeight="1">
      <c r="B27" s="85">
        <f t="shared" si="2"/>
        <v>15</v>
      </c>
      <c r="C27" s="240"/>
      <c r="D27" s="241"/>
      <c r="E27" s="242"/>
      <c r="F27" s="243"/>
      <c r="G27" s="244"/>
      <c r="H27" s="245"/>
      <c r="I27" s="245"/>
      <c r="J27" s="245"/>
      <c r="K27" s="246"/>
      <c r="L27" s="247"/>
      <c r="M27" s="248"/>
      <c r="N27" s="248"/>
      <c r="O27" s="249"/>
      <c r="P27" s="116"/>
      <c r="Q27" s="117"/>
      <c r="R27" s="117"/>
      <c r="S27" s="117"/>
      <c r="T27" s="117"/>
      <c r="U27" s="117"/>
      <c r="V27" s="118"/>
      <c r="W27" s="116"/>
      <c r="X27" s="117"/>
      <c r="Y27" s="117"/>
      <c r="Z27" s="117"/>
      <c r="AA27" s="117"/>
      <c r="AB27" s="117"/>
      <c r="AC27" s="118"/>
      <c r="AD27" s="116"/>
      <c r="AE27" s="117"/>
      <c r="AF27" s="117"/>
      <c r="AG27" s="117"/>
      <c r="AH27" s="117"/>
      <c r="AI27" s="117"/>
      <c r="AJ27" s="118"/>
      <c r="AK27" s="116"/>
      <c r="AL27" s="117"/>
      <c r="AM27" s="117"/>
      <c r="AN27" s="117"/>
      <c r="AO27" s="117"/>
      <c r="AP27" s="117"/>
      <c r="AQ27" s="118"/>
      <c r="AR27" s="116"/>
      <c r="AS27" s="117"/>
      <c r="AT27" s="118"/>
      <c r="AU27" s="250" t="str">
        <f t="shared" si="3"/>
        <v/>
      </c>
      <c r="AV27" s="251"/>
      <c r="AW27" s="252" t="str">
        <f t="shared" si="1"/>
        <v/>
      </c>
      <c r="AX27" s="253"/>
      <c r="AY27" s="237"/>
      <c r="AZ27" s="238"/>
      <c r="BA27" s="238"/>
      <c r="BB27" s="238"/>
      <c r="BC27" s="238"/>
      <c r="BD27" s="239"/>
    </row>
    <row r="28" spans="2:56" ht="39.950000000000003" customHeight="1">
      <c r="B28" s="85">
        <f t="shared" si="2"/>
        <v>16</v>
      </c>
      <c r="C28" s="240"/>
      <c r="D28" s="241"/>
      <c r="E28" s="242"/>
      <c r="F28" s="243"/>
      <c r="G28" s="244"/>
      <c r="H28" s="245"/>
      <c r="I28" s="245"/>
      <c r="J28" s="245"/>
      <c r="K28" s="246"/>
      <c r="L28" s="247"/>
      <c r="M28" s="248"/>
      <c r="N28" s="248"/>
      <c r="O28" s="249"/>
      <c r="P28" s="116"/>
      <c r="Q28" s="117"/>
      <c r="R28" s="117"/>
      <c r="S28" s="117"/>
      <c r="T28" s="117"/>
      <c r="U28" s="117"/>
      <c r="V28" s="118"/>
      <c r="W28" s="116"/>
      <c r="X28" s="117"/>
      <c r="Y28" s="117"/>
      <c r="Z28" s="117"/>
      <c r="AA28" s="117"/>
      <c r="AB28" s="117"/>
      <c r="AC28" s="118"/>
      <c r="AD28" s="116"/>
      <c r="AE28" s="117"/>
      <c r="AF28" s="117"/>
      <c r="AG28" s="117"/>
      <c r="AH28" s="117"/>
      <c r="AI28" s="117"/>
      <c r="AJ28" s="118"/>
      <c r="AK28" s="116"/>
      <c r="AL28" s="117"/>
      <c r="AM28" s="117"/>
      <c r="AN28" s="117"/>
      <c r="AO28" s="117"/>
      <c r="AP28" s="117"/>
      <c r="AQ28" s="118"/>
      <c r="AR28" s="116"/>
      <c r="AS28" s="117"/>
      <c r="AT28" s="118"/>
      <c r="AU28" s="250" t="str">
        <f t="shared" si="3"/>
        <v/>
      </c>
      <c r="AV28" s="251"/>
      <c r="AW28" s="252" t="str">
        <f t="shared" si="1"/>
        <v/>
      </c>
      <c r="AX28" s="253"/>
      <c r="AY28" s="237"/>
      <c r="AZ28" s="238"/>
      <c r="BA28" s="238"/>
      <c r="BB28" s="238"/>
      <c r="BC28" s="238"/>
      <c r="BD28" s="239"/>
    </row>
    <row r="29" spans="2:56" ht="39.950000000000003" customHeight="1">
      <c r="B29" s="85">
        <f t="shared" si="2"/>
        <v>17</v>
      </c>
      <c r="C29" s="240"/>
      <c r="D29" s="241"/>
      <c r="E29" s="242"/>
      <c r="F29" s="243"/>
      <c r="G29" s="244"/>
      <c r="H29" s="245"/>
      <c r="I29" s="245"/>
      <c r="J29" s="245"/>
      <c r="K29" s="246"/>
      <c r="L29" s="247"/>
      <c r="M29" s="248"/>
      <c r="N29" s="248"/>
      <c r="O29" s="249"/>
      <c r="P29" s="116"/>
      <c r="Q29" s="117"/>
      <c r="R29" s="117"/>
      <c r="S29" s="117"/>
      <c r="T29" s="117"/>
      <c r="U29" s="117"/>
      <c r="V29" s="118"/>
      <c r="W29" s="116"/>
      <c r="X29" s="117"/>
      <c r="Y29" s="117"/>
      <c r="Z29" s="117"/>
      <c r="AA29" s="117"/>
      <c r="AB29" s="117"/>
      <c r="AC29" s="118"/>
      <c r="AD29" s="116"/>
      <c r="AE29" s="117"/>
      <c r="AF29" s="117"/>
      <c r="AG29" s="117"/>
      <c r="AH29" s="117"/>
      <c r="AI29" s="117"/>
      <c r="AJ29" s="118"/>
      <c r="AK29" s="116"/>
      <c r="AL29" s="117"/>
      <c r="AM29" s="117"/>
      <c r="AN29" s="117"/>
      <c r="AO29" s="117"/>
      <c r="AP29" s="117"/>
      <c r="AQ29" s="118"/>
      <c r="AR29" s="116"/>
      <c r="AS29" s="117"/>
      <c r="AT29" s="118"/>
      <c r="AU29" s="250" t="str">
        <f t="shared" si="3"/>
        <v/>
      </c>
      <c r="AV29" s="251"/>
      <c r="AW29" s="252" t="str">
        <f t="shared" si="1"/>
        <v/>
      </c>
      <c r="AX29" s="253"/>
      <c r="AY29" s="237"/>
      <c r="AZ29" s="238"/>
      <c r="BA29" s="238"/>
      <c r="BB29" s="238"/>
      <c r="BC29" s="238"/>
      <c r="BD29" s="239"/>
    </row>
    <row r="30" spans="2:56" ht="39.950000000000003" customHeight="1">
      <c r="B30" s="85">
        <f t="shared" si="2"/>
        <v>18</v>
      </c>
      <c r="C30" s="240"/>
      <c r="D30" s="241"/>
      <c r="E30" s="242"/>
      <c r="F30" s="243"/>
      <c r="G30" s="244"/>
      <c r="H30" s="245"/>
      <c r="I30" s="245"/>
      <c r="J30" s="245"/>
      <c r="K30" s="246"/>
      <c r="L30" s="247"/>
      <c r="M30" s="248"/>
      <c r="N30" s="248"/>
      <c r="O30" s="249"/>
      <c r="P30" s="116"/>
      <c r="Q30" s="117"/>
      <c r="R30" s="117"/>
      <c r="S30" s="117"/>
      <c r="T30" s="117"/>
      <c r="U30" s="117"/>
      <c r="V30" s="118"/>
      <c r="W30" s="116"/>
      <c r="X30" s="117"/>
      <c r="Y30" s="117"/>
      <c r="Z30" s="117"/>
      <c r="AA30" s="117"/>
      <c r="AB30" s="117"/>
      <c r="AC30" s="118"/>
      <c r="AD30" s="116"/>
      <c r="AE30" s="117"/>
      <c r="AF30" s="117"/>
      <c r="AG30" s="117"/>
      <c r="AH30" s="117"/>
      <c r="AI30" s="117"/>
      <c r="AJ30" s="118"/>
      <c r="AK30" s="116"/>
      <c r="AL30" s="117"/>
      <c r="AM30" s="117"/>
      <c r="AN30" s="117"/>
      <c r="AO30" s="117"/>
      <c r="AP30" s="117"/>
      <c r="AQ30" s="118"/>
      <c r="AR30" s="116"/>
      <c r="AS30" s="117"/>
      <c r="AT30" s="118"/>
      <c r="AU30" s="250" t="str">
        <f t="shared" ref="AU30" si="4">IF($AZ$3="４週",SUM(P30:AQ30),IF($AZ$3="暦月",SUM(P30:AT30),""))</f>
        <v/>
      </c>
      <c r="AV30" s="251"/>
      <c r="AW30" s="252" t="str">
        <f t="shared" si="1"/>
        <v/>
      </c>
      <c r="AX30" s="253"/>
      <c r="AY30" s="237"/>
      <c r="AZ30" s="238"/>
      <c r="BA30" s="238"/>
      <c r="BB30" s="238"/>
      <c r="BC30" s="238"/>
      <c r="BD30" s="239"/>
    </row>
    <row r="31" spans="2:56" ht="39.950000000000003" customHeight="1">
      <c r="B31" s="85">
        <f t="shared" si="2"/>
        <v>19</v>
      </c>
      <c r="C31" s="240"/>
      <c r="D31" s="241"/>
      <c r="E31" s="242"/>
      <c r="F31" s="243"/>
      <c r="G31" s="244"/>
      <c r="H31" s="245"/>
      <c r="I31" s="245"/>
      <c r="J31" s="245"/>
      <c r="K31" s="246"/>
      <c r="L31" s="247"/>
      <c r="M31" s="248"/>
      <c r="N31" s="248"/>
      <c r="O31" s="249"/>
      <c r="P31" s="116"/>
      <c r="Q31" s="117"/>
      <c r="R31" s="117"/>
      <c r="S31" s="117"/>
      <c r="T31" s="117"/>
      <c r="U31" s="117"/>
      <c r="V31" s="118"/>
      <c r="W31" s="116"/>
      <c r="X31" s="117"/>
      <c r="Y31" s="117"/>
      <c r="Z31" s="117"/>
      <c r="AA31" s="117"/>
      <c r="AB31" s="117"/>
      <c r="AC31" s="118"/>
      <c r="AD31" s="116"/>
      <c r="AE31" s="117"/>
      <c r="AF31" s="117"/>
      <c r="AG31" s="117"/>
      <c r="AH31" s="117"/>
      <c r="AI31" s="117"/>
      <c r="AJ31" s="118"/>
      <c r="AK31" s="116"/>
      <c r="AL31" s="117"/>
      <c r="AM31" s="117"/>
      <c r="AN31" s="117"/>
      <c r="AO31" s="117"/>
      <c r="AP31" s="117"/>
      <c r="AQ31" s="118"/>
      <c r="AR31" s="116"/>
      <c r="AS31" s="117"/>
      <c r="AT31" s="118"/>
      <c r="AU31" s="250" t="str">
        <f t="shared" ref="AU31:AU91" si="5">IF($AZ$3="４週",SUM(P31:AQ31),IF($AZ$3="暦月",SUM(P31:AT31),""))</f>
        <v/>
      </c>
      <c r="AV31" s="251"/>
      <c r="AW31" s="252" t="str">
        <f t="shared" si="1"/>
        <v/>
      </c>
      <c r="AX31" s="253"/>
      <c r="AY31" s="237"/>
      <c r="AZ31" s="238"/>
      <c r="BA31" s="238"/>
      <c r="BB31" s="238"/>
      <c r="BC31" s="238"/>
      <c r="BD31" s="239"/>
    </row>
    <row r="32" spans="2:56" ht="39.950000000000003" customHeight="1">
      <c r="B32" s="85">
        <f t="shared" si="2"/>
        <v>20</v>
      </c>
      <c r="C32" s="240"/>
      <c r="D32" s="241"/>
      <c r="E32" s="242"/>
      <c r="F32" s="243"/>
      <c r="G32" s="244"/>
      <c r="H32" s="245"/>
      <c r="I32" s="245"/>
      <c r="J32" s="245"/>
      <c r="K32" s="246"/>
      <c r="L32" s="247"/>
      <c r="M32" s="248"/>
      <c r="N32" s="248"/>
      <c r="O32" s="249"/>
      <c r="P32" s="116"/>
      <c r="Q32" s="117"/>
      <c r="R32" s="117"/>
      <c r="S32" s="117"/>
      <c r="T32" s="117"/>
      <c r="U32" s="117"/>
      <c r="V32" s="118"/>
      <c r="W32" s="116"/>
      <c r="X32" s="117"/>
      <c r="Y32" s="117"/>
      <c r="Z32" s="117"/>
      <c r="AA32" s="117"/>
      <c r="AB32" s="117"/>
      <c r="AC32" s="118"/>
      <c r="AD32" s="116"/>
      <c r="AE32" s="117"/>
      <c r="AF32" s="117"/>
      <c r="AG32" s="117"/>
      <c r="AH32" s="117"/>
      <c r="AI32" s="117"/>
      <c r="AJ32" s="118"/>
      <c r="AK32" s="116"/>
      <c r="AL32" s="117"/>
      <c r="AM32" s="117"/>
      <c r="AN32" s="117"/>
      <c r="AO32" s="117"/>
      <c r="AP32" s="117"/>
      <c r="AQ32" s="118"/>
      <c r="AR32" s="116"/>
      <c r="AS32" s="117"/>
      <c r="AT32" s="118"/>
      <c r="AU32" s="250" t="str">
        <f t="shared" si="5"/>
        <v/>
      </c>
      <c r="AV32" s="251"/>
      <c r="AW32" s="252" t="str">
        <f t="shared" si="1"/>
        <v/>
      </c>
      <c r="AX32" s="253"/>
      <c r="AY32" s="237"/>
      <c r="AZ32" s="238"/>
      <c r="BA32" s="238"/>
      <c r="BB32" s="238"/>
      <c r="BC32" s="238"/>
      <c r="BD32" s="239"/>
    </row>
    <row r="33" spans="2:56" ht="39.950000000000003" customHeight="1">
      <c r="B33" s="85">
        <f t="shared" si="2"/>
        <v>21</v>
      </c>
      <c r="C33" s="240"/>
      <c r="D33" s="241"/>
      <c r="E33" s="242"/>
      <c r="F33" s="243"/>
      <c r="G33" s="244"/>
      <c r="H33" s="245"/>
      <c r="I33" s="245"/>
      <c r="J33" s="245"/>
      <c r="K33" s="246"/>
      <c r="L33" s="247"/>
      <c r="M33" s="248"/>
      <c r="N33" s="248"/>
      <c r="O33" s="249"/>
      <c r="P33" s="116"/>
      <c r="Q33" s="117"/>
      <c r="R33" s="117"/>
      <c r="S33" s="117"/>
      <c r="T33" s="117"/>
      <c r="U33" s="117"/>
      <c r="V33" s="118"/>
      <c r="W33" s="116"/>
      <c r="X33" s="117"/>
      <c r="Y33" s="117"/>
      <c r="Z33" s="117"/>
      <c r="AA33" s="117"/>
      <c r="AB33" s="117"/>
      <c r="AC33" s="118"/>
      <c r="AD33" s="116"/>
      <c r="AE33" s="117"/>
      <c r="AF33" s="117"/>
      <c r="AG33" s="117"/>
      <c r="AH33" s="117"/>
      <c r="AI33" s="117"/>
      <c r="AJ33" s="118"/>
      <c r="AK33" s="116"/>
      <c r="AL33" s="117"/>
      <c r="AM33" s="117"/>
      <c r="AN33" s="117"/>
      <c r="AO33" s="117"/>
      <c r="AP33" s="117"/>
      <c r="AQ33" s="118"/>
      <c r="AR33" s="116"/>
      <c r="AS33" s="117"/>
      <c r="AT33" s="118"/>
      <c r="AU33" s="250" t="str">
        <f t="shared" si="5"/>
        <v/>
      </c>
      <c r="AV33" s="251"/>
      <c r="AW33" s="252" t="str">
        <f t="shared" si="1"/>
        <v/>
      </c>
      <c r="AX33" s="253"/>
      <c r="AY33" s="237"/>
      <c r="AZ33" s="238"/>
      <c r="BA33" s="238"/>
      <c r="BB33" s="238"/>
      <c r="BC33" s="238"/>
      <c r="BD33" s="239"/>
    </row>
    <row r="34" spans="2:56" ht="39.950000000000003" customHeight="1">
      <c r="B34" s="85">
        <f t="shared" si="2"/>
        <v>22</v>
      </c>
      <c r="C34" s="240"/>
      <c r="D34" s="241"/>
      <c r="E34" s="242"/>
      <c r="F34" s="243"/>
      <c r="G34" s="244"/>
      <c r="H34" s="245"/>
      <c r="I34" s="245"/>
      <c r="J34" s="245"/>
      <c r="K34" s="246"/>
      <c r="L34" s="247"/>
      <c r="M34" s="248"/>
      <c r="N34" s="248"/>
      <c r="O34" s="249"/>
      <c r="P34" s="116"/>
      <c r="Q34" s="117"/>
      <c r="R34" s="117"/>
      <c r="S34" s="117"/>
      <c r="T34" s="117"/>
      <c r="U34" s="117"/>
      <c r="V34" s="118"/>
      <c r="W34" s="116"/>
      <c r="X34" s="117"/>
      <c r="Y34" s="117"/>
      <c r="Z34" s="117"/>
      <c r="AA34" s="117"/>
      <c r="AB34" s="117"/>
      <c r="AC34" s="118"/>
      <c r="AD34" s="116"/>
      <c r="AE34" s="117"/>
      <c r="AF34" s="117"/>
      <c r="AG34" s="117"/>
      <c r="AH34" s="117"/>
      <c r="AI34" s="117"/>
      <c r="AJ34" s="118"/>
      <c r="AK34" s="116"/>
      <c r="AL34" s="117"/>
      <c r="AM34" s="117"/>
      <c r="AN34" s="117"/>
      <c r="AO34" s="117"/>
      <c r="AP34" s="117"/>
      <c r="AQ34" s="118"/>
      <c r="AR34" s="116"/>
      <c r="AS34" s="117"/>
      <c r="AT34" s="118"/>
      <c r="AU34" s="250" t="str">
        <f t="shared" si="5"/>
        <v/>
      </c>
      <c r="AV34" s="251"/>
      <c r="AW34" s="252" t="str">
        <f t="shared" si="1"/>
        <v/>
      </c>
      <c r="AX34" s="253"/>
      <c r="AY34" s="237"/>
      <c r="AZ34" s="238"/>
      <c r="BA34" s="238"/>
      <c r="BB34" s="238"/>
      <c r="BC34" s="238"/>
      <c r="BD34" s="239"/>
    </row>
    <row r="35" spans="2:56" ht="39.950000000000003" customHeight="1">
      <c r="B35" s="85">
        <f t="shared" si="2"/>
        <v>23</v>
      </c>
      <c r="C35" s="240"/>
      <c r="D35" s="241"/>
      <c r="E35" s="242"/>
      <c r="F35" s="243"/>
      <c r="G35" s="244"/>
      <c r="H35" s="245"/>
      <c r="I35" s="245"/>
      <c r="J35" s="245"/>
      <c r="K35" s="246"/>
      <c r="L35" s="247"/>
      <c r="M35" s="248"/>
      <c r="N35" s="248"/>
      <c r="O35" s="249"/>
      <c r="P35" s="116"/>
      <c r="Q35" s="117"/>
      <c r="R35" s="117"/>
      <c r="S35" s="117"/>
      <c r="T35" s="117"/>
      <c r="U35" s="117"/>
      <c r="V35" s="118"/>
      <c r="W35" s="116"/>
      <c r="X35" s="117"/>
      <c r="Y35" s="117"/>
      <c r="Z35" s="117"/>
      <c r="AA35" s="117"/>
      <c r="AB35" s="117"/>
      <c r="AC35" s="118"/>
      <c r="AD35" s="116"/>
      <c r="AE35" s="117"/>
      <c r="AF35" s="117"/>
      <c r="AG35" s="117"/>
      <c r="AH35" s="117"/>
      <c r="AI35" s="117"/>
      <c r="AJ35" s="118"/>
      <c r="AK35" s="116"/>
      <c r="AL35" s="117"/>
      <c r="AM35" s="117"/>
      <c r="AN35" s="117"/>
      <c r="AO35" s="117"/>
      <c r="AP35" s="117"/>
      <c r="AQ35" s="118"/>
      <c r="AR35" s="116"/>
      <c r="AS35" s="117"/>
      <c r="AT35" s="118"/>
      <c r="AU35" s="250" t="str">
        <f t="shared" si="5"/>
        <v/>
      </c>
      <c r="AV35" s="251"/>
      <c r="AW35" s="252" t="str">
        <f t="shared" si="1"/>
        <v/>
      </c>
      <c r="AX35" s="253"/>
      <c r="AY35" s="237"/>
      <c r="AZ35" s="238"/>
      <c r="BA35" s="238"/>
      <c r="BB35" s="238"/>
      <c r="BC35" s="238"/>
      <c r="BD35" s="239"/>
    </row>
    <row r="36" spans="2:56" ht="39.950000000000003" customHeight="1">
      <c r="B36" s="85">
        <f t="shared" si="2"/>
        <v>24</v>
      </c>
      <c r="C36" s="240"/>
      <c r="D36" s="241"/>
      <c r="E36" s="242"/>
      <c r="F36" s="243"/>
      <c r="G36" s="244"/>
      <c r="H36" s="245"/>
      <c r="I36" s="245"/>
      <c r="J36" s="245"/>
      <c r="K36" s="246"/>
      <c r="L36" s="247"/>
      <c r="M36" s="248"/>
      <c r="N36" s="248"/>
      <c r="O36" s="249"/>
      <c r="P36" s="116"/>
      <c r="Q36" s="117"/>
      <c r="R36" s="117"/>
      <c r="S36" s="117"/>
      <c r="T36" s="117"/>
      <c r="U36" s="117"/>
      <c r="V36" s="118"/>
      <c r="W36" s="116"/>
      <c r="X36" s="117"/>
      <c r="Y36" s="117"/>
      <c r="Z36" s="117"/>
      <c r="AA36" s="117"/>
      <c r="AB36" s="117"/>
      <c r="AC36" s="118"/>
      <c r="AD36" s="116"/>
      <c r="AE36" s="117"/>
      <c r="AF36" s="117"/>
      <c r="AG36" s="117"/>
      <c r="AH36" s="117"/>
      <c r="AI36" s="117"/>
      <c r="AJ36" s="118"/>
      <c r="AK36" s="116"/>
      <c r="AL36" s="117"/>
      <c r="AM36" s="117"/>
      <c r="AN36" s="117"/>
      <c r="AO36" s="117"/>
      <c r="AP36" s="117"/>
      <c r="AQ36" s="118"/>
      <c r="AR36" s="116"/>
      <c r="AS36" s="117"/>
      <c r="AT36" s="118"/>
      <c r="AU36" s="250" t="str">
        <f t="shared" si="5"/>
        <v/>
      </c>
      <c r="AV36" s="251"/>
      <c r="AW36" s="252" t="str">
        <f t="shared" si="1"/>
        <v/>
      </c>
      <c r="AX36" s="253"/>
      <c r="AY36" s="237"/>
      <c r="AZ36" s="238"/>
      <c r="BA36" s="238"/>
      <c r="BB36" s="238"/>
      <c r="BC36" s="238"/>
      <c r="BD36" s="239"/>
    </row>
    <row r="37" spans="2:56" ht="39.950000000000003" customHeight="1">
      <c r="B37" s="58">
        <f t="shared" si="2"/>
        <v>25</v>
      </c>
      <c r="C37" s="240"/>
      <c r="D37" s="241"/>
      <c r="E37" s="242"/>
      <c r="F37" s="243"/>
      <c r="G37" s="244"/>
      <c r="H37" s="245"/>
      <c r="I37" s="245"/>
      <c r="J37" s="245"/>
      <c r="K37" s="246"/>
      <c r="L37" s="247"/>
      <c r="M37" s="248"/>
      <c r="N37" s="248"/>
      <c r="O37" s="249"/>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250" t="str">
        <f t="shared" si="5"/>
        <v/>
      </c>
      <c r="AV37" s="251"/>
      <c r="AW37" s="252" t="str">
        <f t="shared" si="1"/>
        <v/>
      </c>
      <c r="AX37" s="253"/>
      <c r="AY37" s="237"/>
      <c r="AZ37" s="238"/>
      <c r="BA37" s="238"/>
      <c r="BB37" s="238"/>
      <c r="BC37" s="238"/>
      <c r="BD37" s="239"/>
    </row>
    <row r="38" spans="2:56" ht="39.950000000000003" customHeight="1">
      <c r="B38" s="58">
        <f t="shared" si="2"/>
        <v>26</v>
      </c>
      <c r="C38" s="240"/>
      <c r="D38" s="241"/>
      <c r="E38" s="242"/>
      <c r="F38" s="243"/>
      <c r="G38" s="244"/>
      <c r="H38" s="245"/>
      <c r="I38" s="245"/>
      <c r="J38" s="245"/>
      <c r="K38" s="246"/>
      <c r="L38" s="247"/>
      <c r="M38" s="248"/>
      <c r="N38" s="248"/>
      <c r="O38" s="249"/>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250" t="str">
        <f t="shared" si="5"/>
        <v/>
      </c>
      <c r="AV38" s="251"/>
      <c r="AW38" s="252" t="str">
        <f t="shared" si="1"/>
        <v/>
      </c>
      <c r="AX38" s="253"/>
      <c r="AY38" s="237"/>
      <c r="AZ38" s="238"/>
      <c r="BA38" s="238"/>
      <c r="BB38" s="238"/>
      <c r="BC38" s="238"/>
      <c r="BD38" s="239"/>
    </row>
    <row r="39" spans="2:56" ht="39.950000000000003" customHeight="1">
      <c r="B39" s="85">
        <f t="shared" si="2"/>
        <v>27</v>
      </c>
      <c r="C39" s="240"/>
      <c r="D39" s="241"/>
      <c r="E39" s="242"/>
      <c r="F39" s="243"/>
      <c r="G39" s="244"/>
      <c r="H39" s="245"/>
      <c r="I39" s="245"/>
      <c r="J39" s="245"/>
      <c r="K39" s="246"/>
      <c r="L39" s="247"/>
      <c r="M39" s="248"/>
      <c r="N39" s="248"/>
      <c r="O39" s="249"/>
      <c r="P39" s="116"/>
      <c r="Q39" s="117"/>
      <c r="R39" s="117"/>
      <c r="S39" s="117"/>
      <c r="T39" s="117"/>
      <c r="U39" s="117"/>
      <c r="V39" s="118"/>
      <c r="W39" s="116"/>
      <c r="X39" s="117"/>
      <c r="Y39" s="117"/>
      <c r="Z39" s="117"/>
      <c r="AA39" s="117"/>
      <c r="AB39" s="117"/>
      <c r="AC39" s="118"/>
      <c r="AD39" s="116"/>
      <c r="AE39" s="117"/>
      <c r="AF39" s="117"/>
      <c r="AG39" s="117"/>
      <c r="AH39" s="117"/>
      <c r="AI39" s="117"/>
      <c r="AJ39" s="118"/>
      <c r="AK39" s="116"/>
      <c r="AL39" s="117"/>
      <c r="AM39" s="117"/>
      <c r="AN39" s="117"/>
      <c r="AO39" s="117"/>
      <c r="AP39" s="117"/>
      <c r="AQ39" s="118"/>
      <c r="AR39" s="116"/>
      <c r="AS39" s="117"/>
      <c r="AT39" s="118"/>
      <c r="AU39" s="250" t="str">
        <f t="shared" si="5"/>
        <v/>
      </c>
      <c r="AV39" s="251"/>
      <c r="AW39" s="252" t="str">
        <f t="shared" si="1"/>
        <v/>
      </c>
      <c r="AX39" s="253"/>
      <c r="AY39" s="237"/>
      <c r="AZ39" s="238"/>
      <c r="BA39" s="238"/>
      <c r="BB39" s="238"/>
      <c r="BC39" s="238"/>
      <c r="BD39" s="239"/>
    </row>
    <row r="40" spans="2:56" ht="39.950000000000003" customHeight="1">
      <c r="B40" s="85">
        <f t="shared" si="2"/>
        <v>28</v>
      </c>
      <c r="C40" s="240"/>
      <c r="D40" s="241"/>
      <c r="E40" s="242"/>
      <c r="F40" s="243"/>
      <c r="G40" s="244"/>
      <c r="H40" s="245"/>
      <c r="I40" s="245"/>
      <c r="J40" s="245"/>
      <c r="K40" s="246"/>
      <c r="L40" s="247"/>
      <c r="M40" s="248"/>
      <c r="N40" s="248"/>
      <c r="O40" s="249"/>
      <c r="P40" s="122"/>
      <c r="Q40" s="123"/>
      <c r="R40" s="123"/>
      <c r="S40" s="123"/>
      <c r="T40" s="123"/>
      <c r="U40" s="123"/>
      <c r="V40" s="124"/>
      <c r="W40" s="122"/>
      <c r="X40" s="123"/>
      <c r="Y40" s="123"/>
      <c r="Z40" s="123"/>
      <c r="AA40" s="123"/>
      <c r="AB40" s="123"/>
      <c r="AC40" s="124"/>
      <c r="AD40" s="122"/>
      <c r="AE40" s="123"/>
      <c r="AF40" s="123"/>
      <c r="AG40" s="123"/>
      <c r="AH40" s="123"/>
      <c r="AI40" s="123"/>
      <c r="AJ40" s="124"/>
      <c r="AK40" s="122"/>
      <c r="AL40" s="123"/>
      <c r="AM40" s="123"/>
      <c r="AN40" s="123"/>
      <c r="AO40" s="123"/>
      <c r="AP40" s="123"/>
      <c r="AQ40" s="124"/>
      <c r="AR40" s="122"/>
      <c r="AS40" s="123"/>
      <c r="AT40" s="124"/>
      <c r="AU40" s="250" t="str">
        <f t="shared" si="5"/>
        <v/>
      </c>
      <c r="AV40" s="251"/>
      <c r="AW40" s="252" t="str">
        <f t="shared" si="1"/>
        <v/>
      </c>
      <c r="AX40" s="253"/>
      <c r="AY40" s="237"/>
      <c r="AZ40" s="238"/>
      <c r="BA40" s="238"/>
      <c r="BB40" s="238"/>
      <c r="BC40" s="238"/>
      <c r="BD40" s="239"/>
    </row>
    <row r="41" spans="2:56" ht="39.950000000000003" customHeight="1">
      <c r="B41" s="85">
        <f t="shared" si="2"/>
        <v>29</v>
      </c>
      <c r="C41" s="240"/>
      <c r="D41" s="241"/>
      <c r="E41" s="242"/>
      <c r="F41" s="243"/>
      <c r="G41" s="244"/>
      <c r="H41" s="245"/>
      <c r="I41" s="245"/>
      <c r="J41" s="245"/>
      <c r="K41" s="246"/>
      <c r="L41" s="247"/>
      <c r="M41" s="248"/>
      <c r="N41" s="248"/>
      <c r="O41" s="249"/>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250" t="str">
        <f t="shared" si="5"/>
        <v/>
      </c>
      <c r="AV41" s="251"/>
      <c r="AW41" s="252" t="str">
        <f t="shared" si="1"/>
        <v/>
      </c>
      <c r="AX41" s="253"/>
      <c r="AY41" s="237"/>
      <c r="AZ41" s="238"/>
      <c r="BA41" s="238"/>
      <c r="BB41" s="238"/>
      <c r="BC41" s="238"/>
      <c r="BD41" s="239"/>
    </row>
    <row r="42" spans="2:56" ht="39.950000000000003" customHeight="1">
      <c r="B42" s="85">
        <f t="shared" si="2"/>
        <v>30</v>
      </c>
      <c r="C42" s="240"/>
      <c r="D42" s="241"/>
      <c r="E42" s="242"/>
      <c r="F42" s="243"/>
      <c r="G42" s="244"/>
      <c r="H42" s="245"/>
      <c r="I42" s="245"/>
      <c r="J42" s="245"/>
      <c r="K42" s="246"/>
      <c r="L42" s="247"/>
      <c r="M42" s="248"/>
      <c r="N42" s="248"/>
      <c r="O42" s="249"/>
      <c r="P42" s="116"/>
      <c r="Q42" s="117"/>
      <c r="R42" s="117"/>
      <c r="S42" s="117"/>
      <c r="T42" s="117"/>
      <c r="U42" s="117"/>
      <c r="V42" s="118"/>
      <c r="W42" s="116"/>
      <c r="X42" s="117"/>
      <c r="Y42" s="117"/>
      <c r="Z42" s="117"/>
      <c r="AA42" s="117"/>
      <c r="AB42" s="117"/>
      <c r="AC42" s="118"/>
      <c r="AD42" s="116"/>
      <c r="AE42" s="117"/>
      <c r="AF42" s="117"/>
      <c r="AG42" s="117"/>
      <c r="AH42" s="117"/>
      <c r="AI42" s="117"/>
      <c r="AJ42" s="118"/>
      <c r="AK42" s="116"/>
      <c r="AL42" s="117"/>
      <c r="AM42" s="117"/>
      <c r="AN42" s="117"/>
      <c r="AO42" s="117"/>
      <c r="AP42" s="117"/>
      <c r="AQ42" s="118"/>
      <c r="AR42" s="116"/>
      <c r="AS42" s="117"/>
      <c r="AT42" s="118"/>
      <c r="AU42" s="250" t="str">
        <f t="shared" si="5"/>
        <v/>
      </c>
      <c r="AV42" s="251"/>
      <c r="AW42" s="252" t="str">
        <f t="shared" si="1"/>
        <v/>
      </c>
      <c r="AX42" s="253"/>
      <c r="AY42" s="237"/>
      <c r="AZ42" s="238"/>
      <c r="BA42" s="238"/>
      <c r="BB42" s="238"/>
      <c r="BC42" s="238"/>
      <c r="BD42" s="239"/>
    </row>
    <row r="43" spans="2:56" ht="39.950000000000003" customHeight="1">
      <c r="B43" s="85">
        <f t="shared" si="2"/>
        <v>31</v>
      </c>
      <c r="C43" s="240"/>
      <c r="D43" s="241"/>
      <c r="E43" s="242"/>
      <c r="F43" s="243"/>
      <c r="G43" s="244"/>
      <c r="H43" s="245"/>
      <c r="I43" s="245"/>
      <c r="J43" s="245"/>
      <c r="K43" s="246"/>
      <c r="L43" s="247"/>
      <c r="M43" s="248"/>
      <c r="N43" s="248"/>
      <c r="O43" s="249"/>
      <c r="P43" s="116"/>
      <c r="Q43" s="117"/>
      <c r="R43" s="117"/>
      <c r="S43" s="117"/>
      <c r="T43" s="117"/>
      <c r="U43" s="117"/>
      <c r="V43" s="118"/>
      <c r="W43" s="116"/>
      <c r="X43" s="117"/>
      <c r="Y43" s="117"/>
      <c r="Z43" s="117"/>
      <c r="AA43" s="117"/>
      <c r="AB43" s="117"/>
      <c r="AC43" s="118"/>
      <c r="AD43" s="116"/>
      <c r="AE43" s="117"/>
      <c r="AF43" s="117"/>
      <c r="AG43" s="117"/>
      <c r="AH43" s="117"/>
      <c r="AI43" s="117"/>
      <c r="AJ43" s="118"/>
      <c r="AK43" s="116"/>
      <c r="AL43" s="117"/>
      <c r="AM43" s="117"/>
      <c r="AN43" s="117"/>
      <c r="AO43" s="117"/>
      <c r="AP43" s="117"/>
      <c r="AQ43" s="118"/>
      <c r="AR43" s="116"/>
      <c r="AS43" s="117"/>
      <c r="AT43" s="118"/>
      <c r="AU43" s="250" t="str">
        <f t="shared" si="5"/>
        <v/>
      </c>
      <c r="AV43" s="251"/>
      <c r="AW43" s="252" t="str">
        <f t="shared" si="1"/>
        <v/>
      </c>
      <c r="AX43" s="253"/>
      <c r="AY43" s="237"/>
      <c r="AZ43" s="238"/>
      <c r="BA43" s="238"/>
      <c r="BB43" s="238"/>
      <c r="BC43" s="238"/>
      <c r="BD43" s="239"/>
    </row>
    <row r="44" spans="2:56" ht="39.950000000000003" customHeight="1">
      <c r="B44" s="85">
        <f t="shared" si="2"/>
        <v>32</v>
      </c>
      <c r="C44" s="240"/>
      <c r="D44" s="241"/>
      <c r="E44" s="242"/>
      <c r="F44" s="243"/>
      <c r="G44" s="244"/>
      <c r="H44" s="245"/>
      <c r="I44" s="245"/>
      <c r="J44" s="245"/>
      <c r="K44" s="246"/>
      <c r="L44" s="247"/>
      <c r="M44" s="248"/>
      <c r="N44" s="248"/>
      <c r="O44" s="249"/>
      <c r="P44" s="116"/>
      <c r="Q44" s="117"/>
      <c r="R44" s="117"/>
      <c r="S44" s="117"/>
      <c r="T44" s="117"/>
      <c r="U44" s="117"/>
      <c r="V44" s="118"/>
      <c r="W44" s="116"/>
      <c r="X44" s="117"/>
      <c r="Y44" s="117"/>
      <c r="Z44" s="117"/>
      <c r="AA44" s="117"/>
      <c r="AB44" s="117"/>
      <c r="AC44" s="118"/>
      <c r="AD44" s="116"/>
      <c r="AE44" s="117"/>
      <c r="AF44" s="117"/>
      <c r="AG44" s="117"/>
      <c r="AH44" s="117"/>
      <c r="AI44" s="117"/>
      <c r="AJ44" s="118"/>
      <c r="AK44" s="116"/>
      <c r="AL44" s="117"/>
      <c r="AM44" s="117"/>
      <c r="AN44" s="117"/>
      <c r="AO44" s="117"/>
      <c r="AP44" s="117"/>
      <c r="AQ44" s="118"/>
      <c r="AR44" s="116"/>
      <c r="AS44" s="117"/>
      <c r="AT44" s="118"/>
      <c r="AU44" s="250" t="str">
        <f t="shared" si="5"/>
        <v/>
      </c>
      <c r="AV44" s="251"/>
      <c r="AW44" s="252" t="str">
        <f t="shared" si="1"/>
        <v/>
      </c>
      <c r="AX44" s="253"/>
      <c r="AY44" s="237"/>
      <c r="AZ44" s="238"/>
      <c r="BA44" s="238"/>
      <c r="BB44" s="238"/>
      <c r="BC44" s="238"/>
      <c r="BD44" s="239"/>
    </row>
    <row r="45" spans="2:56" ht="39.950000000000003" customHeight="1">
      <c r="B45" s="85">
        <f t="shared" si="2"/>
        <v>33</v>
      </c>
      <c r="C45" s="240"/>
      <c r="D45" s="241"/>
      <c r="E45" s="242"/>
      <c r="F45" s="243"/>
      <c r="G45" s="244"/>
      <c r="H45" s="245"/>
      <c r="I45" s="245"/>
      <c r="J45" s="245"/>
      <c r="K45" s="246"/>
      <c r="L45" s="247"/>
      <c r="M45" s="248"/>
      <c r="N45" s="248"/>
      <c r="O45" s="249"/>
      <c r="P45" s="116"/>
      <c r="Q45" s="117"/>
      <c r="R45" s="117"/>
      <c r="S45" s="117"/>
      <c r="T45" s="117"/>
      <c r="U45" s="117"/>
      <c r="V45" s="118"/>
      <c r="W45" s="116"/>
      <c r="X45" s="117"/>
      <c r="Y45" s="117"/>
      <c r="Z45" s="117"/>
      <c r="AA45" s="117"/>
      <c r="AB45" s="117"/>
      <c r="AC45" s="118"/>
      <c r="AD45" s="116"/>
      <c r="AE45" s="117"/>
      <c r="AF45" s="117"/>
      <c r="AG45" s="117"/>
      <c r="AH45" s="117"/>
      <c r="AI45" s="117"/>
      <c r="AJ45" s="118"/>
      <c r="AK45" s="116"/>
      <c r="AL45" s="117"/>
      <c r="AM45" s="117"/>
      <c r="AN45" s="117"/>
      <c r="AO45" s="117"/>
      <c r="AP45" s="117"/>
      <c r="AQ45" s="118"/>
      <c r="AR45" s="116"/>
      <c r="AS45" s="117"/>
      <c r="AT45" s="118"/>
      <c r="AU45" s="250" t="str">
        <f t="shared" si="5"/>
        <v/>
      </c>
      <c r="AV45" s="251"/>
      <c r="AW45" s="252" t="str">
        <f t="shared" ref="AW45:AW76" si="6">IF($AZ$3="４週",AU45/4,IF($AZ$3="暦月",AU45/($AZ$6/7),""))</f>
        <v/>
      </c>
      <c r="AX45" s="253"/>
      <c r="AY45" s="237"/>
      <c r="AZ45" s="238"/>
      <c r="BA45" s="238"/>
      <c r="BB45" s="238"/>
      <c r="BC45" s="238"/>
      <c r="BD45" s="239"/>
    </row>
    <row r="46" spans="2:56" ht="39.950000000000003" customHeight="1">
      <c r="B46" s="85">
        <f t="shared" si="2"/>
        <v>34</v>
      </c>
      <c r="C46" s="240"/>
      <c r="D46" s="241"/>
      <c r="E46" s="242"/>
      <c r="F46" s="243"/>
      <c r="G46" s="244"/>
      <c r="H46" s="245"/>
      <c r="I46" s="245"/>
      <c r="J46" s="245"/>
      <c r="K46" s="246"/>
      <c r="L46" s="247"/>
      <c r="M46" s="248"/>
      <c r="N46" s="248"/>
      <c r="O46" s="249"/>
      <c r="P46" s="116"/>
      <c r="Q46" s="117"/>
      <c r="R46" s="117"/>
      <c r="S46" s="117"/>
      <c r="T46" s="117"/>
      <c r="U46" s="117"/>
      <c r="V46" s="118"/>
      <c r="W46" s="116"/>
      <c r="X46" s="117"/>
      <c r="Y46" s="117"/>
      <c r="Z46" s="117"/>
      <c r="AA46" s="117"/>
      <c r="AB46" s="117"/>
      <c r="AC46" s="118"/>
      <c r="AD46" s="116"/>
      <c r="AE46" s="117"/>
      <c r="AF46" s="117"/>
      <c r="AG46" s="117"/>
      <c r="AH46" s="117"/>
      <c r="AI46" s="117"/>
      <c r="AJ46" s="118"/>
      <c r="AK46" s="116"/>
      <c r="AL46" s="117"/>
      <c r="AM46" s="117"/>
      <c r="AN46" s="117"/>
      <c r="AO46" s="117"/>
      <c r="AP46" s="117"/>
      <c r="AQ46" s="118"/>
      <c r="AR46" s="116"/>
      <c r="AS46" s="117"/>
      <c r="AT46" s="118"/>
      <c r="AU46" s="250" t="str">
        <f t="shared" si="5"/>
        <v/>
      </c>
      <c r="AV46" s="251"/>
      <c r="AW46" s="252" t="str">
        <f t="shared" si="6"/>
        <v/>
      </c>
      <c r="AX46" s="253"/>
      <c r="AY46" s="237"/>
      <c r="AZ46" s="238"/>
      <c r="BA46" s="238"/>
      <c r="BB46" s="238"/>
      <c r="BC46" s="238"/>
      <c r="BD46" s="239"/>
    </row>
    <row r="47" spans="2:56" ht="39.950000000000003" customHeight="1">
      <c r="B47" s="85">
        <f t="shared" si="2"/>
        <v>35</v>
      </c>
      <c r="C47" s="240"/>
      <c r="D47" s="241"/>
      <c r="E47" s="242"/>
      <c r="F47" s="243"/>
      <c r="G47" s="244"/>
      <c r="H47" s="245"/>
      <c r="I47" s="245"/>
      <c r="J47" s="245"/>
      <c r="K47" s="246"/>
      <c r="L47" s="247"/>
      <c r="M47" s="248"/>
      <c r="N47" s="248"/>
      <c r="O47" s="249"/>
      <c r="P47" s="116"/>
      <c r="Q47" s="117"/>
      <c r="R47" s="117"/>
      <c r="S47" s="117"/>
      <c r="T47" s="117"/>
      <c r="U47" s="117"/>
      <c r="V47" s="118"/>
      <c r="W47" s="116"/>
      <c r="X47" s="117"/>
      <c r="Y47" s="117"/>
      <c r="Z47" s="117"/>
      <c r="AA47" s="117"/>
      <c r="AB47" s="117"/>
      <c r="AC47" s="118"/>
      <c r="AD47" s="116"/>
      <c r="AE47" s="117"/>
      <c r="AF47" s="117"/>
      <c r="AG47" s="117"/>
      <c r="AH47" s="117"/>
      <c r="AI47" s="117"/>
      <c r="AJ47" s="118"/>
      <c r="AK47" s="116"/>
      <c r="AL47" s="117"/>
      <c r="AM47" s="117"/>
      <c r="AN47" s="117"/>
      <c r="AO47" s="117"/>
      <c r="AP47" s="117"/>
      <c r="AQ47" s="118"/>
      <c r="AR47" s="116"/>
      <c r="AS47" s="117"/>
      <c r="AT47" s="118"/>
      <c r="AU47" s="250" t="str">
        <f t="shared" si="5"/>
        <v/>
      </c>
      <c r="AV47" s="251"/>
      <c r="AW47" s="252" t="str">
        <f t="shared" si="6"/>
        <v/>
      </c>
      <c r="AX47" s="253"/>
      <c r="AY47" s="237"/>
      <c r="AZ47" s="238"/>
      <c r="BA47" s="238"/>
      <c r="BB47" s="238"/>
      <c r="BC47" s="238"/>
      <c r="BD47" s="239"/>
    </row>
    <row r="48" spans="2:56" ht="39.950000000000003" customHeight="1">
      <c r="B48" s="85">
        <f t="shared" si="2"/>
        <v>36</v>
      </c>
      <c r="C48" s="240"/>
      <c r="D48" s="241"/>
      <c r="E48" s="242"/>
      <c r="F48" s="243"/>
      <c r="G48" s="244"/>
      <c r="H48" s="245"/>
      <c r="I48" s="245"/>
      <c r="J48" s="245"/>
      <c r="K48" s="246"/>
      <c r="L48" s="247"/>
      <c r="M48" s="248"/>
      <c r="N48" s="248"/>
      <c r="O48" s="249"/>
      <c r="P48" s="116"/>
      <c r="Q48" s="117"/>
      <c r="R48" s="117"/>
      <c r="S48" s="117"/>
      <c r="T48" s="117"/>
      <c r="U48" s="117"/>
      <c r="V48" s="118"/>
      <c r="W48" s="116"/>
      <c r="X48" s="117"/>
      <c r="Y48" s="117"/>
      <c r="Z48" s="117"/>
      <c r="AA48" s="117"/>
      <c r="AB48" s="117"/>
      <c r="AC48" s="118"/>
      <c r="AD48" s="116"/>
      <c r="AE48" s="117"/>
      <c r="AF48" s="117"/>
      <c r="AG48" s="117"/>
      <c r="AH48" s="117"/>
      <c r="AI48" s="117"/>
      <c r="AJ48" s="118"/>
      <c r="AK48" s="116"/>
      <c r="AL48" s="117"/>
      <c r="AM48" s="117"/>
      <c r="AN48" s="117"/>
      <c r="AO48" s="117"/>
      <c r="AP48" s="117"/>
      <c r="AQ48" s="118"/>
      <c r="AR48" s="116"/>
      <c r="AS48" s="117"/>
      <c r="AT48" s="118"/>
      <c r="AU48" s="250" t="str">
        <f t="shared" si="5"/>
        <v/>
      </c>
      <c r="AV48" s="251"/>
      <c r="AW48" s="252" t="str">
        <f t="shared" si="6"/>
        <v/>
      </c>
      <c r="AX48" s="253"/>
      <c r="AY48" s="237"/>
      <c r="AZ48" s="238"/>
      <c r="BA48" s="238"/>
      <c r="BB48" s="238"/>
      <c r="BC48" s="238"/>
      <c r="BD48" s="239"/>
    </row>
    <row r="49" spans="2:56" ht="39.950000000000003" customHeight="1">
      <c r="B49" s="85">
        <f t="shared" si="2"/>
        <v>37</v>
      </c>
      <c r="C49" s="240"/>
      <c r="D49" s="241"/>
      <c r="E49" s="242"/>
      <c r="F49" s="243"/>
      <c r="G49" s="244"/>
      <c r="H49" s="245"/>
      <c r="I49" s="245"/>
      <c r="J49" s="245"/>
      <c r="K49" s="246"/>
      <c r="L49" s="247"/>
      <c r="M49" s="248"/>
      <c r="N49" s="248"/>
      <c r="O49" s="249"/>
      <c r="P49" s="116"/>
      <c r="Q49" s="117"/>
      <c r="R49" s="117"/>
      <c r="S49" s="117"/>
      <c r="T49" s="117"/>
      <c r="U49" s="117"/>
      <c r="V49" s="118"/>
      <c r="W49" s="116"/>
      <c r="X49" s="117"/>
      <c r="Y49" s="117"/>
      <c r="Z49" s="117"/>
      <c r="AA49" s="117"/>
      <c r="AB49" s="117"/>
      <c r="AC49" s="118"/>
      <c r="AD49" s="116"/>
      <c r="AE49" s="117"/>
      <c r="AF49" s="117"/>
      <c r="AG49" s="117"/>
      <c r="AH49" s="117"/>
      <c r="AI49" s="117"/>
      <c r="AJ49" s="118"/>
      <c r="AK49" s="116"/>
      <c r="AL49" s="117"/>
      <c r="AM49" s="117"/>
      <c r="AN49" s="117"/>
      <c r="AO49" s="117"/>
      <c r="AP49" s="117"/>
      <c r="AQ49" s="118"/>
      <c r="AR49" s="116"/>
      <c r="AS49" s="117"/>
      <c r="AT49" s="118"/>
      <c r="AU49" s="250" t="str">
        <f t="shared" si="5"/>
        <v/>
      </c>
      <c r="AV49" s="251"/>
      <c r="AW49" s="252" t="str">
        <f t="shared" si="6"/>
        <v/>
      </c>
      <c r="AX49" s="253"/>
      <c r="AY49" s="237"/>
      <c r="AZ49" s="238"/>
      <c r="BA49" s="238"/>
      <c r="BB49" s="238"/>
      <c r="BC49" s="238"/>
      <c r="BD49" s="239"/>
    </row>
    <row r="50" spans="2:56" ht="39.950000000000003" customHeight="1">
      <c r="B50" s="85">
        <f t="shared" si="2"/>
        <v>38</v>
      </c>
      <c r="C50" s="240"/>
      <c r="D50" s="241"/>
      <c r="E50" s="242"/>
      <c r="F50" s="243"/>
      <c r="G50" s="244"/>
      <c r="H50" s="245"/>
      <c r="I50" s="245"/>
      <c r="J50" s="245"/>
      <c r="K50" s="246"/>
      <c r="L50" s="247"/>
      <c r="M50" s="248"/>
      <c r="N50" s="248"/>
      <c r="O50" s="249"/>
      <c r="P50" s="116"/>
      <c r="Q50" s="117"/>
      <c r="R50" s="117"/>
      <c r="S50" s="117"/>
      <c r="T50" s="117"/>
      <c r="U50" s="117"/>
      <c r="V50" s="118"/>
      <c r="W50" s="116"/>
      <c r="X50" s="117"/>
      <c r="Y50" s="117"/>
      <c r="Z50" s="117"/>
      <c r="AA50" s="117"/>
      <c r="AB50" s="117"/>
      <c r="AC50" s="118"/>
      <c r="AD50" s="116"/>
      <c r="AE50" s="117"/>
      <c r="AF50" s="117"/>
      <c r="AG50" s="117"/>
      <c r="AH50" s="117"/>
      <c r="AI50" s="117"/>
      <c r="AJ50" s="118"/>
      <c r="AK50" s="116"/>
      <c r="AL50" s="117"/>
      <c r="AM50" s="117"/>
      <c r="AN50" s="117"/>
      <c r="AO50" s="117"/>
      <c r="AP50" s="117"/>
      <c r="AQ50" s="118"/>
      <c r="AR50" s="116"/>
      <c r="AS50" s="117"/>
      <c r="AT50" s="118"/>
      <c r="AU50" s="250" t="str">
        <f t="shared" si="5"/>
        <v/>
      </c>
      <c r="AV50" s="251"/>
      <c r="AW50" s="252" t="str">
        <f t="shared" si="6"/>
        <v/>
      </c>
      <c r="AX50" s="253"/>
      <c r="AY50" s="237"/>
      <c r="AZ50" s="238"/>
      <c r="BA50" s="238"/>
      <c r="BB50" s="238"/>
      <c r="BC50" s="238"/>
      <c r="BD50" s="239"/>
    </row>
    <row r="51" spans="2:56" ht="39.950000000000003" customHeight="1">
      <c r="B51" s="85">
        <f t="shared" si="2"/>
        <v>39</v>
      </c>
      <c r="C51" s="240"/>
      <c r="D51" s="241"/>
      <c r="E51" s="242"/>
      <c r="F51" s="243"/>
      <c r="G51" s="244"/>
      <c r="H51" s="245"/>
      <c r="I51" s="245"/>
      <c r="J51" s="245"/>
      <c r="K51" s="246"/>
      <c r="L51" s="247"/>
      <c r="M51" s="248"/>
      <c r="N51" s="248"/>
      <c r="O51" s="249"/>
      <c r="P51" s="116"/>
      <c r="Q51" s="117"/>
      <c r="R51" s="117"/>
      <c r="S51" s="117"/>
      <c r="T51" s="117"/>
      <c r="U51" s="117"/>
      <c r="V51" s="118"/>
      <c r="W51" s="116"/>
      <c r="X51" s="117"/>
      <c r="Y51" s="117"/>
      <c r="Z51" s="117"/>
      <c r="AA51" s="117"/>
      <c r="AB51" s="117"/>
      <c r="AC51" s="118"/>
      <c r="AD51" s="116"/>
      <c r="AE51" s="117"/>
      <c r="AF51" s="117"/>
      <c r="AG51" s="117"/>
      <c r="AH51" s="117"/>
      <c r="AI51" s="117"/>
      <c r="AJ51" s="118"/>
      <c r="AK51" s="116"/>
      <c r="AL51" s="117"/>
      <c r="AM51" s="117"/>
      <c r="AN51" s="117"/>
      <c r="AO51" s="117"/>
      <c r="AP51" s="117"/>
      <c r="AQ51" s="118"/>
      <c r="AR51" s="116"/>
      <c r="AS51" s="117"/>
      <c r="AT51" s="118"/>
      <c r="AU51" s="250" t="str">
        <f t="shared" si="5"/>
        <v/>
      </c>
      <c r="AV51" s="251"/>
      <c r="AW51" s="252" t="str">
        <f t="shared" si="6"/>
        <v/>
      </c>
      <c r="AX51" s="253"/>
      <c r="AY51" s="237"/>
      <c r="AZ51" s="238"/>
      <c r="BA51" s="238"/>
      <c r="BB51" s="238"/>
      <c r="BC51" s="238"/>
      <c r="BD51" s="239"/>
    </row>
    <row r="52" spans="2:56" ht="39.950000000000003" customHeight="1">
      <c r="B52" s="85">
        <f t="shared" si="2"/>
        <v>40</v>
      </c>
      <c r="C52" s="240"/>
      <c r="D52" s="241"/>
      <c r="E52" s="242"/>
      <c r="F52" s="243"/>
      <c r="G52" s="244"/>
      <c r="H52" s="245"/>
      <c r="I52" s="245"/>
      <c r="J52" s="245"/>
      <c r="K52" s="246"/>
      <c r="L52" s="247"/>
      <c r="M52" s="248"/>
      <c r="N52" s="248"/>
      <c r="O52" s="249"/>
      <c r="P52" s="116"/>
      <c r="Q52" s="117"/>
      <c r="R52" s="117"/>
      <c r="S52" s="117"/>
      <c r="T52" s="117"/>
      <c r="U52" s="117"/>
      <c r="V52" s="118"/>
      <c r="W52" s="116"/>
      <c r="X52" s="117"/>
      <c r="Y52" s="117"/>
      <c r="Z52" s="117"/>
      <c r="AA52" s="117"/>
      <c r="AB52" s="117"/>
      <c r="AC52" s="118"/>
      <c r="AD52" s="116"/>
      <c r="AE52" s="117"/>
      <c r="AF52" s="117"/>
      <c r="AG52" s="117"/>
      <c r="AH52" s="117"/>
      <c r="AI52" s="117"/>
      <c r="AJ52" s="118"/>
      <c r="AK52" s="116"/>
      <c r="AL52" s="117"/>
      <c r="AM52" s="117"/>
      <c r="AN52" s="117"/>
      <c r="AO52" s="117"/>
      <c r="AP52" s="117"/>
      <c r="AQ52" s="118"/>
      <c r="AR52" s="116"/>
      <c r="AS52" s="117"/>
      <c r="AT52" s="118"/>
      <c r="AU52" s="250" t="str">
        <f t="shared" si="5"/>
        <v/>
      </c>
      <c r="AV52" s="251"/>
      <c r="AW52" s="252" t="str">
        <f t="shared" si="6"/>
        <v/>
      </c>
      <c r="AX52" s="253"/>
      <c r="AY52" s="237"/>
      <c r="AZ52" s="238"/>
      <c r="BA52" s="238"/>
      <c r="BB52" s="238"/>
      <c r="BC52" s="238"/>
      <c r="BD52" s="239"/>
    </row>
    <row r="53" spans="2:56" ht="39.950000000000003" customHeight="1">
      <c r="B53" s="85">
        <f t="shared" si="2"/>
        <v>41</v>
      </c>
      <c r="C53" s="240"/>
      <c r="D53" s="241"/>
      <c r="E53" s="242"/>
      <c r="F53" s="243"/>
      <c r="G53" s="244"/>
      <c r="H53" s="245"/>
      <c r="I53" s="245"/>
      <c r="J53" s="245"/>
      <c r="K53" s="246"/>
      <c r="L53" s="247"/>
      <c r="M53" s="248"/>
      <c r="N53" s="248"/>
      <c r="O53" s="249"/>
      <c r="P53" s="116"/>
      <c r="Q53" s="117"/>
      <c r="R53" s="117"/>
      <c r="S53" s="117"/>
      <c r="T53" s="117"/>
      <c r="U53" s="117"/>
      <c r="V53" s="118"/>
      <c r="W53" s="116"/>
      <c r="X53" s="117"/>
      <c r="Y53" s="117"/>
      <c r="Z53" s="117"/>
      <c r="AA53" s="117"/>
      <c r="AB53" s="117"/>
      <c r="AC53" s="118"/>
      <c r="AD53" s="116"/>
      <c r="AE53" s="117"/>
      <c r="AF53" s="117"/>
      <c r="AG53" s="117"/>
      <c r="AH53" s="117"/>
      <c r="AI53" s="117"/>
      <c r="AJ53" s="118"/>
      <c r="AK53" s="116"/>
      <c r="AL53" s="117"/>
      <c r="AM53" s="117"/>
      <c r="AN53" s="117"/>
      <c r="AO53" s="117"/>
      <c r="AP53" s="117"/>
      <c r="AQ53" s="118"/>
      <c r="AR53" s="116"/>
      <c r="AS53" s="117"/>
      <c r="AT53" s="118"/>
      <c r="AU53" s="250" t="str">
        <f t="shared" si="5"/>
        <v/>
      </c>
      <c r="AV53" s="251"/>
      <c r="AW53" s="252" t="str">
        <f t="shared" si="6"/>
        <v/>
      </c>
      <c r="AX53" s="253"/>
      <c r="AY53" s="237"/>
      <c r="AZ53" s="238"/>
      <c r="BA53" s="238"/>
      <c r="BB53" s="238"/>
      <c r="BC53" s="238"/>
      <c r="BD53" s="239"/>
    </row>
    <row r="54" spans="2:56" ht="39.950000000000003" customHeight="1">
      <c r="B54" s="85">
        <f t="shared" si="2"/>
        <v>42</v>
      </c>
      <c r="C54" s="240"/>
      <c r="D54" s="241"/>
      <c r="E54" s="242"/>
      <c r="F54" s="243"/>
      <c r="G54" s="244"/>
      <c r="H54" s="245"/>
      <c r="I54" s="245"/>
      <c r="J54" s="245"/>
      <c r="K54" s="246"/>
      <c r="L54" s="247"/>
      <c r="M54" s="248"/>
      <c r="N54" s="248"/>
      <c r="O54" s="249"/>
      <c r="P54" s="116"/>
      <c r="Q54" s="117"/>
      <c r="R54" s="117"/>
      <c r="S54" s="117"/>
      <c r="T54" s="117"/>
      <c r="U54" s="117"/>
      <c r="V54" s="118"/>
      <c r="W54" s="116"/>
      <c r="X54" s="117"/>
      <c r="Y54" s="117"/>
      <c r="Z54" s="117"/>
      <c r="AA54" s="117"/>
      <c r="AB54" s="117"/>
      <c r="AC54" s="118"/>
      <c r="AD54" s="116"/>
      <c r="AE54" s="117"/>
      <c r="AF54" s="117"/>
      <c r="AG54" s="117"/>
      <c r="AH54" s="117"/>
      <c r="AI54" s="117"/>
      <c r="AJ54" s="118"/>
      <c r="AK54" s="116"/>
      <c r="AL54" s="117"/>
      <c r="AM54" s="117"/>
      <c r="AN54" s="117"/>
      <c r="AO54" s="117"/>
      <c r="AP54" s="117"/>
      <c r="AQ54" s="118"/>
      <c r="AR54" s="116"/>
      <c r="AS54" s="117"/>
      <c r="AT54" s="118"/>
      <c r="AU54" s="250" t="str">
        <f t="shared" si="5"/>
        <v/>
      </c>
      <c r="AV54" s="251"/>
      <c r="AW54" s="252" t="str">
        <f t="shared" si="6"/>
        <v/>
      </c>
      <c r="AX54" s="253"/>
      <c r="AY54" s="237"/>
      <c r="AZ54" s="238"/>
      <c r="BA54" s="238"/>
      <c r="BB54" s="238"/>
      <c r="BC54" s="238"/>
      <c r="BD54" s="239"/>
    </row>
    <row r="55" spans="2:56" ht="39.950000000000003" customHeight="1">
      <c r="B55" s="85">
        <f t="shared" si="2"/>
        <v>43</v>
      </c>
      <c r="C55" s="240"/>
      <c r="D55" s="241"/>
      <c r="E55" s="242"/>
      <c r="F55" s="243"/>
      <c r="G55" s="244"/>
      <c r="H55" s="245"/>
      <c r="I55" s="245"/>
      <c r="J55" s="245"/>
      <c r="K55" s="246"/>
      <c r="L55" s="247"/>
      <c r="M55" s="248"/>
      <c r="N55" s="248"/>
      <c r="O55" s="249"/>
      <c r="P55" s="116"/>
      <c r="Q55" s="117"/>
      <c r="R55" s="117"/>
      <c r="S55" s="117"/>
      <c r="T55" s="117"/>
      <c r="U55" s="117"/>
      <c r="V55" s="118"/>
      <c r="W55" s="116"/>
      <c r="X55" s="117"/>
      <c r="Y55" s="117"/>
      <c r="Z55" s="117"/>
      <c r="AA55" s="117"/>
      <c r="AB55" s="117"/>
      <c r="AC55" s="118"/>
      <c r="AD55" s="116"/>
      <c r="AE55" s="117"/>
      <c r="AF55" s="117"/>
      <c r="AG55" s="117"/>
      <c r="AH55" s="117"/>
      <c r="AI55" s="117"/>
      <c r="AJ55" s="118"/>
      <c r="AK55" s="116"/>
      <c r="AL55" s="117"/>
      <c r="AM55" s="117"/>
      <c r="AN55" s="117"/>
      <c r="AO55" s="117"/>
      <c r="AP55" s="117"/>
      <c r="AQ55" s="118"/>
      <c r="AR55" s="116"/>
      <c r="AS55" s="117"/>
      <c r="AT55" s="118"/>
      <c r="AU55" s="250" t="str">
        <f t="shared" si="5"/>
        <v/>
      </c>
      <c r="AV55" s="251"/>
      <c r="AW55" s="252" t="str">
        <f t="shared" si="6"/>
        <v/>
      </c>
      <c r="AX55" s="253"/>
      <c r="AY55" s="237"/>
      <c r="AZ55" s="238"/>
      <c r="BA55" s="238"/>
      <c r="BB55" s="238"/>
      <c r="BC55" s="238"/>
      <c r="BD55" s="239"/>
    </row>
    <row r="56" spans="2:56" ht="39.950000000000003" customHeight="1">
      <c r="B56" s="85">
        <f t="shared" si="2"/>
        <v>44</v>
      </c>
      <c r="C56" s="240"/>
      <c r="D56" s="241"/>
      <c r="E56" s="242"/>
      <c r="F56" s="243"/>
      <c r="G56" s="244"/>
      <c r="H56" s="245"/>
      <c r="I56" s="245"/>
      <c r="J56" s="245"/>
      <c r="K56" s="246"/>
      <c r="L56" s="247"/>
      <c r="M56" s="248"/>
      <c r="N56" s="248"/>
      <c r="O56" s="249"/>
      <c r="P56" s="116"/>
      <c r="Q56" s="117"/>
      <c r="R56" s="117"/>
      <c r="S56" s="117"/>
      <c r="T56" s="117"/>
      <c r="U56" s="117"/>
      <c r="V56" s="118"/>
      <c r="W56" s="116"/>
      <c r="X56" s="117"/>
      <c r="Y56" s="117"/>
      <c r="Z56" s="117"/>
      <c r="AA56" s="117"/>
      <c r="AB56" s="117"/>
      <c r="AC56" s="118"/>
      <c r="AD56" s="116"/>
      <c r="AE56" s="117"/>
      <c r="AF56" s="117"/>
      <c r="AG56" s="117"/>
      <c r="AH56" s="117"/>
      <c r="AI56" s="117"/>
      <c r="AJ56" s="118"/>
      <c r="AK56" s="116"/>
      <c r="AL56" s="117"/>
      <c r="AM56" s="117"/>
      <c r="AN56" s="117"/>
      <c r="AO56" s="117"/>
      <c r="AP56" s="117"/>
      <c r="AQ56" s="118"/>
      <c r="AR56" s="116"/>
      <c r="AS56" s="117"/>
      <c r="AT56" s="118"/>
      <c r="AU56" s="250" t="str">
        <f t="shared" si="5"/>
        <v/>
      </c>
      <c r="AV56" s="251"/>
      <c r="AW56" s="252" t="str">
        <f t="shared" si="6"/>
        <v/>
      </c>
      <c r="AX56" s="253"/>
      <c r="AY56" s="237"/>
      <c r="AZ56" s="238"/>
      <c r="BA56" s="238"/>
      <c r="BB56" s="238"/>
      <c r="BC56" s="238"/>
      <c r="BD56" s="239"/>
    </row>
    <row r="57" spans="2:56" ht="39.950000000000003" customHeight="1">
      <c r="B57" s="85">
        <f t="shared" si="2"/>
        <v>45</v>
      </c>
      <c r="C57" s="240"/>
      <c r="D57" s="241"/>
      <c r="E57" s="242"/>
      <c r="F57" s="243"/>
      <c r="G57" s="244"/>
      <c r="H57" s="245"/>
      <c r="I57" s="245"/>
      <c r="J57" s="245"/>
      <c r="K57" s="246"/>
      <c r="L57" s="247"/>
      <c r="M57" s="248"/>
      <c r="N57" s="248"/>
      <c r="O57" s="249"/>
      <c r="P57" s="116"/>
      <c r="Q57" s="117"/>
      <c r="R57" s="117"/>
      <c r="S57" s="117"/>
      <c r="T57" s="117"/>
      <c r="U57" s="117"/>
      <c r="V57" s="118"/>
      <c r="W57" s="116"/>
      <c r="X57" s="117"/>
      <c r="Y57" s="117"/>
      <c r="Z57" s="117"/>
      <c r="AA57" s="117"/>
      <c r="AB57" s="117"/>
      <c r="AC57" s="118"/>
      <c r="AD57" s="116"/>
      <c r="AE57" s="117"/>
      <c r="AF57" s="117"/>
      <c r="AG57" s="117"/>
      <c r="AH57" s="117"/>
      <c r="AI57" s="117"/>
      <c r="AJ57" s="118"/>
      <c r="AK57" s="116"/>
      <c r="AL57" s="117"/>
      <c r="AM57" s="117"/>
      <c r="AN57" s="117"/>
      <c r="AO57" s="117"/>
      <c r="AP57" s="117"/>
      <c r="AQ57" s="118"/>
      <c r="AR57" s="116"/>
      <c r="AS57" s="117"/>
      <c r="AT57" s="118"/>
      <c r="AU57" s="250" t="str">
        <f t="shared" si="5"/>
        <v/>
      </c>
      <c r="AV57" s="251"/>
      <c r="AW57" s="252" t="str">
        <f t="shared" si="6"/>
        <v/>
      </c>
      <c r="AX57" s="253"/>
      <c r="AY57" s="237"/>
      <c r="AZ57" s="238"/>
      <c r="BA57" s="238"/>
      <c r="BB57" s="238"/>
      <c r="BC57" s="238"/>
      <c r="BD57" s="239"/>
    </row>
    <row r="58" spans="2:56" ht="39.950000000000003" customHeight="1">
      <c r="B58" s="85">
        <f t="shared" si="2"/>
        <v>46</v>
      </c>
      <c r="C58" s="240"/>
      <c r="D58" s="241"/>
      <c r="E58" s="242"/>
      <c r="F58" s="243"/>
      <c r="G58" s="244"/>
      <c r="H58" s="245"/>
      <c r="I58" s="245"/>
      <c r="J58" s="245"/>
      <c r="K58" s="246"/>
      <c r="L58" s="247"/>
      <c r="M58" s="248"/>
      <c r="N58" s="248"/>
      <c r="O58" s="249"/>
      <c r="P58" s="116"/>
      <c r="Q58" s="117"/>
      <c r="R58" s="117"/>
      <c r="S58" s="117"/>
      <c r="T58" s="117"/>
      <c r="U58" s="117"/>
      <c r="V58" s="118"/>
      <c r="W58" s="116"/>
      <c r="X58" s="117"/>
      <c r="Y58" s="117"/>
      <c r="Z58" s="117"/>
      <c r="AA58" s="117"/>
      <c r="AB58" s="117"/>
      <c r="AC58" s="118"/>
      <c r="AD58" s="116"/>
      <c r="AE58" s="117"/>
      <c r="AF58" s="117"/>
      <c r="AG58" s="117"/>
      <c r="AH58" s="117"/>
      <c r="AI58" s="117"/>
      <c r="AJ58" s="118"/>
      <c r="AK58" s="116"/>
      <c r="AL58" s="117"/>
      <c r="AM58" s="117"/>
      <c r="AN58" s="117"/>
      <c r="AO58" s="117"/>
      <c r="AP58" s="117"/>
      <c r="AQ58" s="118"/>
      <c r="AR58" s="116"/>
      <c r="AS58" s="117"/>
      <c r="AT58" s="118"/>
      <c r="AU58" s="250" t="str">
        <f t="shared" si="5"/>
        <v/>
      </c>
      <c r="AV58" s="251"/>
      <c r="AW58" s="252" t="str">
        <f t="shared" si="6"/>
        <v/>
      </c>
      <c r="AX58" s="253"/>
      <c r="AY58" s="237"/>
      <c r="AZ58" s="238"/>
      <c r="BA58" s="238"/>
      <c r="BB58" s="238"/>
      <c r="BC58" s="238"/>
      <c r="BD58" s="239"/>
    </row>
    <row r="59" spans="2:56" ht="39.950000000000003" customHeight="1">
      <c r="B59" s="85">
        <f t="shared" si="2"/>
        <v>47</v>
      </c>
      <c r="C59" s="240"/>
      <c r="D59" s="241"/>
      <c r="E59" s="242"/>
      <c r="F59" s="243"/>
      <c r="G59" s="244"/>
      <c r="H59" s="245"/>
      <c r="I59" s="245"/>
      <c r="J59" s="245"/>
      <c r="K59" s="246"/>
      <c r="L59" s="247"/>
      <c r="M59" s="248"/>
      <c r="N59" s="248"/>
      <c r="O59" s="249"/>
      <c r="P59" s="116"/>
      <c r="Q59" s="117"/>
      <c r="R59" s="117"/>
      <c r="S59" s="117"/>
      <c r="T59" s="117"/>
      <c r="U59" s="117"/>
      <c r="V59" s="118"/>
      <c r="W59" s="116"/>
      <c r="X59" s="117"/>
      <c r="Y59" s="117"/>
      <c r="Z59" s="117"/>
      <c r="AA59" s="117"/>
      <c r="AB59" s="117"/>
      <c r="AC59" s="118"/>
      <c r="AD59" s="116"/>
      <c r="AE59" s="117"/>
      <c r="AF59" s="117"/>
      <c r="AG59" s="117"/>
      <c r="AH59" s="117"/>
      <c r="AI59" s="117"/>
      <c r="AJ59" s="118"/>
      <c r="AK59" s="116"/>
      <c r="AL59" s="117"/>
      <c r="AM59" s="117"/>
      <c r="AN59" s="117"/>
      <c r="AO59" s="117"/>
      <c r="AP59" s="117"/>
      <c r="AQ59" s="118"/>
      <c r="AR59" s="116"/>
      <c r="AS59" s="117"/>
      <c r="AT59" s="118"/>
      <c r="AU59" s="250" t="str">
        <f t="shared" si="5"/>
        <v/>
      </c>
      <c r="AV59" s="251"/>
      <c r="AW59" s="252" t="str">
        <f t="shared" si="6"/>
        <v/>
      </c>
      <c r="AX59" s="253"/>
      <c r="AY59" s="237"/>
      <c r="AZ59" s="238"/>
      <c r="BA59" s="238"/>
      <c r="BB59" s="238"/>
      <c r="BC59" s="238"/>
      <c r="BD59" s="239"/>
    </row>
    <row r="60" spans="2:56" ht="39.950000000000003" customHeight="1">
      <c r="B60" s="85">
        <f t="shared" si="2"/>
        <v>48</v>
      </c>
      <c r="C60" s="240"/>
      <c r="D60" s="241"/>
      <c r="E60" s="242"/>
      <c r="F60" s="243"/>
      <c r="G60" s="244"/>
      <c r="H60" s="245"/>
      <c r="I60" s="245"/>
      <c r="J60" s="245"/>
      <c r="K60" s="246"/>
      <c r="L60" s="247"/>
      <c r="M60" s="248"/>
      <c r="N60" s="248"/>
      <c r="O60" s="249"/>
      <c r="P60" s="116"/>
      <c r="Q60" s="117"/>
      <c r="R60" s="117"/>
      <c r="S60" s="117"/>
      <c r="T60" s="117"/>
      <c r="U60" s="117"/>
      <c r="V60" s="118"/>
      <c r="W60" s="116"/>
      <c r="X60" s="117"/>
      <c r="Y60" s="117"/>
      <c r="Z60" s="117"/>
      <c r="AA60" s="117"/>
      <c r="AB60" s="117"/>
      <c r="AC60" s="118"/>
      <c r="AD60" s="116"/>
      <c r="AE60" s="117"/>
      <c r="AF60" s="117"/>
      <c r="AG60" s="117"/>
      <c r="AH60" s="117"/>
      <c r="AI60" s="117"/>
      <c r="AJ60" s="118"/>
      <c r="AK60" s="116"/>
      <c r="AL60" s="117"/>
      <c r="AM60" s="117"/>
      <c r="AN60" s="117"/>
      <c r="AO60" s="117"/>
      <c r="AP60" s="117"/>
      <c r="AQ60" s="118"/>
      <c r="AR60" s="116"/>
      <c r="AS60" s="117"/>
      <c r="AT60" s="118"/>
      <c r="AU60" s="250" t="str">
        <f t="shared" si="5"/>
        <v/>
      </c>
      <c r="AV60" s="251"/>
      <c r="AW60" s="252" t="str">
        <f t="shared" si="6"/>
        <v/>
      </c>
      <c r="AX60" s="253"/>
      <c r="AY60" s="237"/>
      <c r="AZ60" s="238"/>
      <c r="BA60" s="238"/>
      <c r="BB60" s="238"/>
      <c r="BC60" s="238"/>
      <c r="BD60" s="239"/>
    </row>
    <row r="61" spans="2:56" ht="39.950000000000003" customHeight="1">
      <c r="B61" s="85">
        <f t="shared" si="2"/>
        <v>49</v>
      </c>
      <c r="C61" s="240"/>
      <c r="D61" s="241"/>
      <c r="E61" s="242"/>
      <c r="F61" s="243"/>
      <c r="G61" s="244"/>
      <c r="H61" s="245"/>
      <c r="I61" s="245"/>
      <c r="J61" s="245"/>
      <c r="K61" s="246"/>
      <c r="L61" s="247"/>
      <c r="M61" s="248"/>
      <c r="N61" s="248"/>
      <c r="O61" s="249"/>
      <c r="P61" s="116"/>
      <c r="Q61" s="117"/>
      <c r="R61" s="117"/>
      <c r="S61" s="117"/>
      <c r="T61" s="117"/>
      <c r="U61" s="117"/>
      <c r="V61" s="118"/>
      <c r="W61" s="116"/>
      <c r="X61" s="117"/>
      <c r="Y61" s="117"/>
      <c r="Z61" s="117"/>
      <c r="AA61" s="117"/>
      <c r="AB61" s="117"/>
      <c r="AC61" s="118"/>
      <c r="AD61" s="116"/>
      <c r="AE61" s="117"/>
      <c r="AF61" s="117"/>
      <c r="AG61" s="117"/>
      <c r="AH61" s="117"/>
      <c r="AI61" s="117"/>
      <c r="AJ61" s="118"/>
      <c r="AK61" s="116"/>
      <c r="AL61" s="117"/>
      <c r="AM61" s="117"/>
      <c r="AN61" s="117"/>
      <c r="AO61" s="117"/>
      <c r="AP61" s="117"/>
      <c r="AQ61" s="118"/>
      <c r="AR61" s="116"/>
      <c r="AS61" s="117"/>
      <c r="AT61" s="118"/>
      <c r="AU61" s="250" t="str">
        <f t="shared" si="5"/>
        <v/>
      </c>
      <c r="AV61" s="251"/>
      <c r="AW61" s="252" t="str">
        <f t="shared" si="6"/>
        <v/>
      </c>
      <c r="AX61" s="253"/>
      <c r="AY61" s="237"/>
      <c r="AZ61" s="238"/>
      <c r="BA61" s="238"/>
      <c r="BB61" s="238"/>
      <c r="BC61" s="238"/>
      <c r="BD61" s="239"/>
    </row>
    <row r="62" spans="2:56" ht="39.950000000000003" customHeight="1">
      <c r="B62" s="58">
        <f t="shared" si="2"/>
        <v>50</v>
      </c>
      <c r="C62" s="240"/>
      <c r="D62" s="241"/>
      <c r="E62" s="242"/>
      <c r="F62" s="243"/>
      <c r="G62" s="244"/>
      <c r="H62" s="245"/>
      <c r="I62" s="245"/>
      <c r="J62" s="245"/>
      <c r="K62" s="246"/>
      <c r="L62" s="247"/>
      <c r="M62" s="248"/>
      <c r="N62" s="248"/>
      <c r="O62" s="249"/>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250" t="str">
        <f t="shared" si="5"/>
        <v/>
      </c>
      <c r="AV62" s="251"/>
      <c r="AW62" s="252" t="str">
        <f t="shared" si="6"/>
        <v/>
      </c>
      <c r="AX62" s="253"/>
      <c r="AY62" s="237"/>
      <c r="AZ62" s="238"/>
      <c r="BA62" s="238"/>
      <c r="BB62" s="238"/>
      <c r="BC62" s="238"/>
      <c r="BD62" s="239"/>
    </row>
    <row r="63" spans="2:56" ht="39.950000000000003" customHeight="1">
      <c r="B63" s="85">
        <f t="shared" si="2"/>
        <v>51</v>
      </c>
      <c r="C63" s="240"/>
      <c r="D63" s="241"/>
      <c r="E63" s="242"/>
      <c r="F63" s="243"/>
      <c r="G63" s="244"/>
      <c r="H63" s="245"/>
      <c r="I63" s="245"/>
      <c r="J63" s="245"/>
      <c r="K63" s="246"/>
      <c r="L63" s="247"/>
      <c r="M63" s="248"/>
      <c r="N63" s="248"/>
      <c r="O63" s="249"/>
      <c r="P63" s="116"/>
      <c r="Q63" s="117"/>
      <c r="R63" s="117"/>
      <c r="S63" s="117"/>
      <c r="T63" s="117"/>
      <c r="U63" s="117"/>
      <c r="V63" s="118"/>
      <c r="W63" s="116"/>
      <c r="X63" s="117"/>
      <c r="Y63" s="117"/>
      <c r="Z63" s="117"/>
      <c r="AA63" s="117"/>
      <c r="AB63" s="117"/>
      <c r="AC63" s="118"/>
      <c r="AD63" s="116"/>
      <c r="AE63" s="117"/>
      <c r="AF63" s="117"/>
      <c r="AG63" s="117"/>
      <c r="AH63" s="117"/>
      <c r="AI63" s="117"/>
      <c r="AJ63" s="118"/>
      <c r="AK63" s="116"/>
      <c r="AL63" s="117"/>
      <c r="AM63" s="117"/>
      <c r="AN63" s="117"/>
      <c r="AO63" s="117"/>
      <c r="AP63" s="117"/>
      <c r="AQ63" s="118"/>
      <c r="AR63" s="116"/>
      <c r="AS63" s="117"/>
      <c r="AT63" s="118"/>
      <c r="AU63" s="250" t="str">
        <f t="shared" si="5"/>
        <v/>
      </c>
      <c r="AV63" s="251"/>
      <c r="AW63" s="252" t="str">
        <f t="shared" si="6"/>
        <v/>
      </c>
      <c r="AX63" s="253"/>
      <c r="AY63" s="237"/>
      <c r="AZ63" s="238"/>
      <c r="BA63" s="238"/>
      <c r="BB63" s="238"/>
      <c r="BC63" s="238"/>
      <c r="BD63" s="239"/>
    </row>
    <row r="64" spans="2:56" ht="39.950000000000003" customHeight="1">
      <c r="B64" s="58">
        <f t="shared" si="2"/>
        <v>52</v>
      </c>
      <c r="C64" s="240"/>
      <c r="D64" s="241"/>
      <c r="E64" s="242"/>
      <c r="F64" s="243"/>
      <c r="G64" s="244"/>
      <c r="H64" s="245"/>
      <c r="I64" s="245"/>
      <c r="J64" s="245"/>
      <c r="K64" s="246"/>
      <c r="L64" s="247"/>
      <c r="M64" s="248"/>
      <c r="N64" s="248"/>
      <c r="O64" s="249"/>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250" t="str">
        <f t="shared" si="5"/>
        <v/>
      </c>
      <c r="AV64" s="251"/>
      <c r="AW64" s="252" t="str">
        <f t="shared" si="6"/>
        <v/>
      </c>
      <c r="AX64" s="253"/>
      <c r="AY64" s="237"/>
      <c r="AZ64" s="238"/>
      <c r="BA64" s="238"/>
      <c r="BB64" s="238"/>
      <c r="BC64" s="238"/>
      <c r="BD64" s="239"/>
    </row>
    <row r="65" spans="2:56" ht="39.950000000000003" customHeight="1">
      <c r="B65" s="85">
        <f t="shared" si="2"/>
        <v>53</v>
      </c>
      <c r="C65" s="240"/>
      <c r="D65" s="241"/>
      <c r="E65" s="242"/>
      <c r="F65" s="243"/>
      <c r="G65" s="244"/>
      <c r="H65" s="245"/>
      <c r="I65" s="245"/>
      <c r="J65" s="245"/>
      <c r="K65" s="246"/>
      <c r="L65" s="247"/>
      <c r="M65" s="248"/>
      <c r="N65" s="248"/>
      <c r="O65" s="249"/>
      <c r="P65" s="116"/>
      <c r="Q65" s="117"/>
      <c r="R65" s="117"/>
      <c r="S65" s="117"/>
      <c r="T65" s="117"/>
      <c r="U65" s="117"/>
      <c r="V65" s="118"/>
      <c r="W65" s="116"/>
      <c r="X65" s="117"/>
      <c r="Y65" s="117"/>
      <c r="Z65" s="117"/>
      <c r="AA65" s="117"/>
      <c r="AB65" s="117"/>
      <c r="AC65" s="118"/>
      <c r="AD65" s="116"/>
      <c r="AE65" s="117"/>
      <c r="AF65" s="117"/>
      <c r="AG65" s="117"/>
      <c r="AH65" s="117"/>
      <c r="AI65" s="117"/>
      <c r="AJ65" s="118"/>
      <c r="AK65" s="116"/>
      <c r="AL65" s="117"/>
      <c r="AM65" s="117"/>
      <c r="AN65" s="117"/>
      <c r="AO65" s="117"/>
      <c r="AP65" s="117"/>
      <c r="AQ65" s="118"/>
      <c r="AR65" s="116"/>
      <c r="AS65" s="117"/>
      <c r="AT65" s="118"/>
      <c r="AU65" s="250" t="str">
        <f t="shared" si="5"/>
        <v/>
      </c>
      <c r="AV65" s="251"/>
      <c r="AW65" s="252" t="str">
        <f t="shared" si="6"/>
        <v/>
      </c>
      <c r="AX65" s="253"/>
      <c r="AY65" s="237"/>
      <c r="AZ65" s="238"/>
      <c r="BA65" s="238"/>
      <c r="BB65" s="238"/>
      <c r="BC65" s="238"/>
      <c r="BD65" s="239"/>
    </row>
    <row r="66" spans="2:56" ht="39.950000000000003" customHeight="1">
      <c r="B66" s="85">
        <f t="shared" si="2"/>
        <v>54</v>
      </c>
      <c r="C66" s="240"/>
      <c r="D66" s="241"/>
      <c r="E66" s="242"/>
      <c r="F66" s="243"/>
      <c r="G66" s="244"/>
      <c r="H66" s="245"/>
      <c r="I66" s="245"/>
      <c r="J66" s="245"/>
      <c r="K66" s="246"/>
      <c r="L66" s="247"/>
      <c r="M66" s="248"/>
      <c r="N66" s="248"/>
      <c r="O66" s="249"/>
      <c r="P66" s="116"/>
      <c r="Q66" s="117"/>
      <c r="R66" s="117"/>
      <c r="S66" s="117"/>
      <c r="T66" s="117"/>
      <c r="U66" s="117"/>
      <c r="V66" s="118"/>
      <c r="W66" s="116"/>
      <c r="X66" s="117"/>
      <c r="Y66" s="117"/>
      <c r="Z66" s="117"/>
      <c r="AA66" s="117"/>
      <c r="AB66" s="117"/>
      <c r="AC66" s="118"/>
      <c r="AD66" s="116"/>
      <c r="AE66" s="117"/>
      <c r="AF66" s="117"/>
      <c r="AG66" s="117"/>
      <c r="AH66" s="117"/>
      <c r="AI66" s="117"/>
      <c r="AJ66" s="118"/>
      <c r="AK66" s="116"/>
      <c r="AL66" s="117"/>
      <c r="AM66" s="117"/>
      <c r="AN66" s="117"/>
      <c r="AO66" s="117"/>
      <c r="AP66" s="117"/>
      <c r="AQ66" s="118"/>
      <c r="AR66" s="116"/>
      <c r="AS66" s="117"/>
      <c r="AT66" s="118"/>
      <c r="AU66" s="250" t="str">
        <f t="shared" si="5"/>
        <v/>
      </c>
      <c r="AV66" s="251"/>
      <c r="AW66" s="252" t="str">
        <f t="shared" si="6"/>
        <v/>
      </c>
      <c r="AX66" s="253"/>
      <c r="AY66" s="237"/>
      <c r="AZ66" s="238"/>
      <c r="BA66" s="238"/>
      <c r="BB66" s="238"/>
      <c r="BC66" s="238"/>
      <c r="BD66" s="239"/>
    </row>
    <row r="67" spans="2:56" ht="39.950000000000003" customHeight="1">
      <c r="B67" s="85">
        <f t="shared" si="2"/>
        <v>55</v>
      </c>
      <c r="C67" s="240"/>
      <c r="D67" s="241"/>
      <c r="E67" s="242"/>
      <c r="F67" s="243"/>
      <c r="G67" s="244"/>
      <c r="H67" s="245"/>
      <c r="I67" s="245"/>
      <c r="J67" s="245"/>
      <c r="K67" s="246"/>
      <c r="L67" s="247"/>
      <c r="M67" s="248"/>
      <c r="N67" s="248"/>
      <c r="O67" s="249"/>
      <c r="P67" s="116"/>
      <c r="Q67" s="117"/>
      <c r="R67" s="117"/>
      <c r="S67" s="117"/>
      <c r="T67" s="117"/>
      <c r="U67" s="117"/>
      <c r="V67" s="118"/>
      <c r="W67" s="116"/>
      <c r="X67" s="117"/>
      <c r="Y67" s="117"/>
      <c r="Z67" s="117"/>
      <c r="AA67" s="117"/>
      <c r="AB67" s="117"/>
      <c r="AC67" s="118"/>
      <c r="AD67" s="116"/>
      <c r="AE67" s="117"/>
      <c r="AF67" s="117"/>
      <c r="AG67" s="117"/>
      <c r="AH67" s="117"/>
      <c r="AI67" s="117"/>
      <c r="AJ67" s="118"/>
      <c r="AK67" s="116"/>
      <c r="AL67" s="117"/>
      <c r="AM67" s="117"/>
      <c r="AN67" s="117"/>
      <c r="AO67" s="117"/>
      <c r="AP67" s="117"/>
      <c r="AQ67" s="118"/>
      <c r="AR67" s="116"/>
      <c r="AS67" s="117"/>
      <c r="AT67" s="118"/>
      <c r="AU67" s="250" t="str">
        <f t="shared" si="5"/>
        <v/>
      </c>
      <c r="AV67" s="251"/>
      <c r="AW67" s="252" t="str">
        <f t="shared" si="6"/>
        <v/>
      </c>
      <c r="AX67" s="253"/>
      <c r="AY67" s="237"/>
      <c r="AZ67" s="238"/>
      <c r="BA67" s="238"/>
      <c r="BB67" s="238"/>
      <c r="BC67" s="238"/>
      <c r="BD67" s="239"/>
    </row>
    <row r="68" spans="2:56" ht="39.950000000000003" customHeight="1">
      <c r="B68" s="85">
        <f t="shared" si="2"/>
        <v>56</v>
      </c>
      <c r="C68" s="240"/>
      <c r="D68" s="241"/>
      <c r="E68" s="242"/>
      <c r="F68" s="243"/>
      <c r="G68" s="244"/>
      <c r="H68" s="245"/>
      <c r="I68" s="245"/>
      <c r="J68" s="245"/>
      <c r="K68" s="246"/>
      <c r="L68" s="247"/>
      <c r="M68" s="248"/>
      <c r="N68" s="248"/>
      <c r="O68" s="249"/>
      <c r="P68" s="122"/>
      <c r="Q68" s="123"/>
      <c r="R68" s="123"/>
      <c r="S68" s="123"/>
      <c r="T68" s="123"/>
      <c r="U68" s="123"/>
      <c r="V68" s="124"/>
      <c r="W68" s="122"/>
      <c r="X68" s="123"/>
      <c r="Y68" s="123"/>
      <c r="Z68" s="123"/>
      <c r="AA68" s="123"/>
      <c r="AB68" s="123"/>
      <c r="AC68" s="124"/>
      <c r="AD68" s="122"/>
      <c r="AE68" s="123"/>
      <c r="AF68" s="123"/>
      <c r="AG68" s="123"/>
      <c r="AH68" s="123"/>
      <c r="AI68" s="123"/>
      <c r="AJ68" s="124"/>
      <c r="AK68" s="122"/>
      <c r="AL68" s="123"/>
      <c r="AM68" s="123"/>
      <c r="AN68" s="123"/>
      <c r="AO68" s="123"/>
      <c r="AP68" s="123"/>
      <c r="AQ68" s="124"/>
      <c r="AR68" s="122"/>
      <c r="AS68" s="123"/>
      <c r="AT68" s="124"/>
      <c r="AU68" s="250" t="str">
        <f t="shared" si="5"/>
        <v/>
      </c>
      <c r="AV68" s="251"/>
      <c r="AW68" s="252" t="str">
        <f t="shared" si="6"/>
        <v/>
      </c>
      <c r="AX68" s="253"/>
      <c r="AY68" s="237"/>
      <c r="AZ68" s="238"/>
      <c r="BA68" s="238"/>
      <c r="BB68" s="238"/>
      <c r="BC68" s="238"/>
      <c r="BD68" s="239"/>
    </row>
    <row r="69" spans="2:56" ht="39.950000000000003" customHeight="1">
      <c r="B69" s="85">
        <f t="shared" si="2"/>
        <v>57</v>
      </c>
      <c r="C69" s="240"/>
      <c r="D69" s="241"/>
      <c r="E69" s="242"/>
      <c r="F69" s="243"/>
      <c r="G69" s="244"/>
      <c r="H69" s="245"/>
      <c r="I69" s="245"/>
      <c r="J69" s="245"/>
      <c r="K69" s="246"/>
      <c r="L69" s="247"/>
      <c r="M69" s="248"/>
      <c r="N69" s="248"/>
      <c r="O69" s="249"/>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250" t="str">
        <f t="shared" si="5"/>
        <v/>
      </c>
      <c r="AV69" s="251"/>
      <c r="AW69" s="252" t="str">
        <f t="shared" si="6"/>
        <v/>
      </c>
      <c r="AX69" s="253"/>
      <c r="AY69" s="237"/>
      <c r="AZ69" s="238"/>
      <c r="BA69" s="238"/>
      <c r="BB69" s="238"/>
      <c r="BC69" s="238"/>
      <c r="BD69" s="239"/>
    </row>
    <row r="70" spans="2:56" ht="39.950000000000003" customHeight="1">
      <c r="B70" s="85">
        <f t="shared" si="2"/>
        <v>58</v>
      </c>
      <c r="C70" s="240"/>
      <c r="D70" s="241"/>
      <c r="E70" s="242"/>
      <c r="F70" s="243"/>
      <c r="G70" s="244"/>
      <c r="H70" s="245"/>
      <c r="I70" s="245"/>
      <c r="J70" s="245"/>
      <c r="K70" s="246"/>
      <c r="L70" s="247"/>
      <c r="M70" s="248"/>
      <c r="N70" s="248"/>
      <c r="O70" s="249"/>
      <c r="P70" s="116"/>
      <c r="Q70" s="117"/>
      <c r="R70" s="117"/>
      <c r="S70" s="117"/>
      <c r="T70" s="117"/>
      <c r="U70" s="117"/>
      <c r="V70" s="118"/>
      <c r="W70" s="116"/>
      <c r="X70" s="117"/>
      <c r="Y70" s="117"/>
      <c r="Z70" s="117"/>
      <c r="AA70" s="117"/>
      <c r="AB70" s="117"/>
      <c r="AC70" s="118"/>
      <c r="AD70" s="116"/>
      <c r="AE70" s="117"/>
      <c r="AF70" s="117"/>
      <c r="AG70" s="117"/>
      <c r="AH70" s="117"/>
      <c r="AI70" s="117"/>
      <c r="AJ70" s="118"/>
      <c r="AK70" s="116"/>
      <c r="AL70" s="117"/>
      <c r="AM70" s="117"/>
      <c r="AN70" s="117"/>
      <c r="AO70" s="117"/>
      <c r="AP70" s="117"/>
      <c r="AQ70" s="118"/>
      <c r="AR70" s="116"/>
      <c r="AS70" s="117"/>
      <c r="AT70" s="118"/>
      <c r="AU70" s="250" t="str">
        <f t="shared" si="5"/>
        <v/>
      </c>
      <c r="AV70" s="251"/>
      <c r="AW70" s="252" t="str">
        <f t="shared" si="6"/>
        <v/>
      </c>
      <c r="AX70" s="253"/>
      <c r="AY70" s="237"/>
      <c r="AZ70" s="238"/>
      <c r="BA70" s="238"/>
      <c r="BB70" s="238"/>
      <c r="BC70" s="238"/>
      <c r="BD70" s="239"/>
    </row>
    <row r="71" spans="2:56" ht="39.950000000000003" customHeight="1">
      <c r="B71" s="85">
        <f t="shared" si="2"/>
        <v>59</v>
      </c>
      <c r="C71" s="240"/>
      <c r="D71" s="241"/>
      <c r="E71" s="242"/>
      <c r="F71" s="243"/>
      <c r="G71" s="244"/>
      <c r="H71" s="245"/>
      <c r="I71" s="245"/>
      <c r="J71" s="245"/>
      <c r="K71" s="246"/>
      <c r="L71" s="247"/>
      <c r="M71" s="248"/>
      <c r="N71" s="248"/>
      <c r="O71" s="249"/>
      <c r="P71" s="116"/>
      <c r="Q71" s="117"/>
      <c r="R71" s="117"/>
      <c r="S71" s="117"/>
      <c r="T71" s="117"/>
      <c r="U71" s="117"/>
      <c r="V71" s="118"/>
      <c r="W71" s="116"/>
      <c r="X71" s="117"/>
      <c r="Y71" s="117"/>
      <c r="Z71" s="117"/>
      <c r="AA71" s="117"/>
      <c r="AB71" s="117"/>
      <c r="AC71" s="118"/>
      <c r="AD71" s="116"/>
      <c r="AE71" s="117"/>
      <c r="AF71" s="117"/>
      <c r="AG71" s="117"/>
      <c r="AH71" s="117"/>
      <c r="AI71" s="117"/>
      <c r="AJ71" s="118"/>
      <c r="AK71" s="116"/>
      <c r="AL71" s="117"/>
      <c r="AM71" s="117"/>
      <c r="AN71" s="117"/>
      <c r="AO71" s="117"/>
      <c r="AP71" s="117"/>
      <c r="AQ71" s="118"/>
      <c r="AR71" s="116"/>
      <c r="AS71" s="117"/>
      <c r="AT71" s="118"/>
      <c r="AU71" s="250" t="str">
        <f t="shared" si="5"/>
        <v/>
      </c>
      <c r="AV71" s="251"/>
      <c r="AW71" s="252" t="str">
        <f t="shared" si="6"/>
        <v/>
      </c>
      <c r="AX71" s="253"/>
      <c r="AY71" s="237"/>
      <c r="AZ71" s="238"/>
      <c r="BA71" s="238"/>
      <c r="BB71" s="238"/>
      <c r="BC71" s="238"/>
      <c r="BD71" s="239"/>
    </row>
    <row r="72" spans="2:56" ht="39.950000000000003" customHeight="1">
      <c r="B72" s="85">
        <f t="shared" si="2"/>
        <v>60</v>
      </c>
      <c r="C72" s="240"/>
      <c r="D72" s="241"/>
      <c r="E72" s="242"/>
      <c r="F72" s="243"/>
      <c r="G72" s="244"/>
      <c r="H72" s="245"/>
      <c r="I72" s="245"/>
      <c r="J72" s="245"/>
      <c r="K72" s="246"/>
      <c r="L72" s="247"/>
      <c r="M72" s="248"/>
      <c r="N72" s="248"/>
      <c r="O72" s="249"/>
      <c r="P72" s="116"/>
      <c r="Q72" s="117"/>
      <c r="R72" s="117"/>
      <c r="S72" s="117"/>
      <c r="T72" s="117"/>
      <c r="U72" s="117"/>
      <c r="V72" s="118"/>
      <c r="W72" s="116"/>
      <c r="X72" s="117"/>
      <c r="Y72" s="117"/>
      <c r="Z72" s="117"/>
      <c r="AA72" s="117"/>
      <c r="AB72" s="117"/>
      <c r="AC72" s="118"/>
      <c r="AD72" s="116"/>
      <c r="AE72" s="117"/>
      <c r="AF72" s="117"/>
      <c r="AG72" s="117"/>
      <c r="AH72" s="117"/>
      <c r="AI72" s="117"/>
      <c r="AJ72" s="118"/>
      <c r="AK72" s="116"/>
      <c r="AL72" s="117"/>
      <c r="AM72" s="117"/>
      <c r="AN72" s="117"/>
      <c r="AO72" s="117"/>
      <c r="AP72" s="117"/>
      <c r="AQ72" s="118"/>
      <c r="AR72" s="116"/>
      <c r="AS72" s="117"/>
      <c r="AT72" s="118"/>
      <c r="AU72" s="250" t="str">
        <f t="shared" si="5"/>
        <v/>
      </c>
      <c r="AV72" s="251"/>
      <c r="AW72" s="252" t="str">
        <f t="shared" si="6"/>
        <v/>
      </c>
      <c r="AX72" s="253"/>
      <c r="AY72" s="237"/>
      <c r="AZ72" s="238"/>
      <c r="BA72" s="238"/>
      <c r="BB72" s="238"/>
      <c r="BC72" s="238"/>
      <c r="BD72" s="239"/>
    </row>
    <row r="73" spans="2:56" ht="39.950000000000003" customHeight="1">
      <c r="B73" s="85">
        <f t="shared" si="2"/>
        <v>61</v>
      </c>
      <c r="C73" s="240"/>
      <c r="D73" s="241"/>
      <c r="E73" s="242"/>
      <c r="F73" s="243"/>
      <c r="G73" s="244"/>
      <c r="H73" s="245"/>
      <c r="I73" s="245"/>
      <c r="J73" s="245"/>
      <c r="K73" s="246"/>
      <c r="L73" s="247"/>
      <c r="M73" s="248"/>
      <c r="N73" s="248"/>
      <c r="O73" s="249"/>
      <c r="P73" s="116"/>
      <c r="Q73" s="117"/>
      <c r="R73" s="117"/>
      <c r="S73" s="117"/>
      <c r="T73" s="117"/>
      <c r="U73" s="117"/>
      <c r="V73" s="118"/>
      <c r="W73" s="116"/>
      <c r="X73" s="117"/>
      <c r="Y73" s="117"/>
      <c r="Z73" s="117"/>
      <c r="AA73" s="117"/>
      <c r="AB73" s="117"/>
      <c r="AC73" s="118"/>
      <c r="AD73" s="116"/>
      <c r="AE73" s="117"/>
      <c r="AF73" s="117"/>
      <c r="AG73" s="117"/>
      <c r="AH73" s="117"/>
      <c r="AI73" s="117"/>
      <c r="AJ73" s="118"/>
      <c r="AK73" s="116"/>
      <c r="AL73" s="117"/>
      <c r="AM73" s="117"/>
      <c r="AN73" s="117"/>
      <c r="AO73" s="117"/>
      <c r="AP73" s="117"/>
      <c r="AQ73" s="118"/>
      <c r="AR73" s="116"/>
      <c r="AS73" s="117"/>
      <c r="AT73" s="118"/>
      <c r="AU73" s="250" t="str">
        <f t="shared" si="5"/>
        <v/>
      </c>
      <c r="AV73" s="251"/>
      <c r="AW73" s="252" t="str">
        <f t="shared" si="6"/>
        <v/>
      </c>
      <c r="AX73" s="253"/>
      <c r="AY73" s="237"/>
      <c r="AZ73" s="238"/>
      <c r="BA73" s="238"/>
      <c r="BB73" s="238"/>
      <c r="BC73" s="238"/>
      <c r="BD73" s="239"/>
    </row>
    <row r="74" spans="2:56" ht="39.950000000000003" customHeight="1">
      <c r="B74" s="85">
        <f t="shared" si="2"/>
        <v>62</v>
      </c>
      <c r="C74" s="240"/>
      <c r="D74" s="241"/>
      <c r="E74" s="242"/>
      <c r="F74" s="243"/>
      <c r="G74" s="244"/>
      <c r="H74" s="245"/>
      <c r="I74" s="245"/>
      <c r="J74" s="245"/>
      <c r="K74" s="246"/>
      <c r="L74" s="247"/>
      <c r="M74" s="248"/>
      <c r="N74" s="248"/>
      <c r="O74" s="249"/>
      <c r="P74" s="116"/>
      <c r="Q74" s="117"/>
      <c r="R74" s="117"/>
      <c r="S74" s="117"/>
      <c r="T74" s="117"/>
      <c r="U74" s="117"/>
      <c r="V74" s="118"/>
      <c r="W74" s="116"/>
      <c r="X74" s="117"/>
      <c r="Y74" s="117"/>
      <c r="Z74" s="117"/>
      <c r="AA74" s="117"/>
      <c r="AB74" s="117"/>
      <c r="AC74" s="118"/>
      <c r="AD74" s="116"/>
      <c r="AE74" s="117"/>
      <c r="AF74" s="117"/>
      <c r="AG74" s="117"/>
      <c r="AH74" s="117"/>
      <c r="AI74" s="117"/>
      <c r="AJ74" s="118"/>
      <c r="AK74" s="116"/>
      <c r="AL74" s="117"/>
      <c r="AM74" s="117"/>
      <c r="AN74" s="117"/>
      <c r="AO74" s="117"/>
      <c r="AP74" s="117"/>
      <c r="AQ74" s="118"/>
      <c r="AR74" s="116"/>
      <c r="AS74" s="117"/>
      <c r="AT74" s="118"/>
      <c r="AU74" s="250" t="str">
        <f t="shared" si="5"/>
        <v/>
      </c>
      <c r="AV74" s="251"/>
      <c r="AW74" s="252" t="str">
        <f t="shared" si="6"/>
        <v/>
      </c>
      <c r="AX74" s="253"/>
      <c r="AY74" s="237"/>
      <c r="AZ74" s="238"/>
      <c r="BA74" s="238"/>
      <c r="BB74" s="238"/>
      <c r="BC74" s="238"/>
      <c r="BD74" s="239"/>
    </row>
    <row r="75" spans="2:56" ht="39.950000000000003" customHeight="1">
      <c r="B75" s="85">
        <f t="shared" si="2"/>
        <v>63</v>
      </c>
      <c r="C75" s="240"/>
      <c r="D75" s="241"/>
      <c r="E75" s="242"/>
      <c r="F75" s="243"/>
      <c r="G75" s="244"/>
      <c r="H75" s="245"/>
      <c r="I75" s="245"/>
      <c r="J75" s="245"/>
      <c r="K75" s="246"/>
      <c r="L75" s="247"/>
      <c r="M75" s="248"/>
      <c r="N75" s="248"/>
      <c r="O75" s="249"/>
      <c r="P75" s="116"/>
      <c r="Q75" s="117"/>
      <c r="R75" s="117"/>
      <c r="S75" s="117"/>
      <c r="T75" s="117"/>
      <c r="U75" s="117"/>
      <c r="V75" s="118"/>
      <c r="W75" s="116"/>
      <c r="X75" s="117"/>
      <c r="Y75" s="117"/>
      <c r="Z75" s="117"/>
      <c r="AA75" s="117"/>
      <c r="AB75" s="117"/>
      <c r="AC75" s="118"/>
      <c r="AD75" s="116"/>
      <c r="AE75" s="117"/>
      <c r="AF75" s="117"/>
      <c r="AG75" s="117"/>
      <c r="AH75" s="117"/>
      <c r="AI75" s="117"/>
      <c r="AJ75" s="118"/>
      <c r="AK75" s="116"/>
      <c r="AL75" s="117"/>
      <c r="AM75" s="117"/>
      <c r="AN75" s="117"/>
      <c r="AO75" s="117"/>
      <c r="AP75" s="117"/>
      <c r="AQ75" s="118"/>
      <c r="AR75" s="116"/>
      <c r="AS75" s="117"/>
      <c r="AT75" s="118"/>
      <c r="AU75" s="250" t="str">
        <f t="shared" si="5"/>
        <v/>
      </c>
      <c r="AV75" s="251"/>
      <c r="AW75" s="252" t="str">
        <f t="shared" si="6"/>
        <v/>
      </c>
      <c r="AX75" s="253"/>
      <c r="AY75" s="237"/>
      <c r="AZ75" s="238"/>
      <c r="BA75" s="238"/>
      <c r="BB75" s="238"/>
      <c r="BC75" s="238"/>
      <c r="BD75" s="239"/>
    </row>
    <row r="76" spans="2:56" ht="39.950000000000003" customHeight="1">
      <c r="B76" s="85">
        <f t="shared" si="2"/>
        <v>64</v>
      </c>
      <c r="C76" s="240"/>
      <c r="D76" s="241"/>
      <c r="E76" s="242"/>
      <c r="F76" s="243"/>
      <c r="G76" s="244"/>
      <c r="H76" s="245"/>
      <c r="I76" s="245"/>
      <c r="J76" s="245"/>
      <c r="K76" s="246"/>
      <c r="L76" s="247"/>
      <c r="M76" s="248"/>
      <c r="N76" s="248"/>
      <c r="O76" s="249"/>
      <c r="P76" s="116"/>
      <c r="Q76" s="117"/>
      <c r="R76" s="117"/>
      <c r="S76" s="117"/>
      <c r="T76" s="117"/>
      <c r="U76" s="117"/>
      <c r="V76" s="118"/>
      <c r="W76" s="116"/>
      <c r="X76" s="117"/>
      <c r="Y76" s="117"/>
      <c r="Z76" s="117"/>
      <c r="AA76" s="117"/>
      <c r="AB76" s="117"/>
      <c r="AC76" s="118"/>
      <c r="AD76" s="116"/>
      <c r="AE76" s="117"/>
      <c r="AF76" s="117"/>
      <c r="AG76" s="117"/>
      <c r="AH76" s="117"/>
      <c r="AI76" s="117"/>
      <c r="AJ76" s="118"/>
      <c r="AK76" s="116"/>
      <c r="AL76" s="117"/>
      <c r="AM76" s="117"/>
      <c r="AN76" s="117"/>
      <c r="AO76" s="117"/>
      <c r="AP76" s="117"/>
      <c r="AQ76" s="118"/>
      <c r="AR76" s="116"/>
      <c r="AS76" s="117"/>
      <c r="AT76" s="118"/>
      <c r="AU76" s="250" t="str">
        <f t="shared" si="5"/>
        <v/>
      </c>
      <c r="AV76" s="251"/>
      <c r="AW76" s="252" t="str">
        <f t="shared" si="6"/>
        <v/>
      </c>
      <c r="AX76" s="253"/>
      <c r="AY76" s="237"/>
      <c r="AZ76" s="238"/>
      <c r="BA76" s="238"/>
      <c r="BB76" s="238"/>
      <c r="BC76" s="238"/>
      <c r="BD76" s="239"/>
    </row>
    <row r="77" spans="2:56" ht="39.950000000000003" customHeight="1">
      <c r="B77" s="85">
        <f t="shared" si="2"/>
        <v>65</v>
      </c>
      <c r="C77" s="240"/>
      <c r="D77" s="241"/>
      <c r="E77" s="242"/>
      <c r="F77" s="243"/>
      <c r="G77" s="244"/>
      <c r="H77" s="245"/>
      <c r="I77" s="245"/>
      <c r="J77" s="245"/>
      <c r="K77" s="246"/>
      <c r="L77" s="247"/>
      <c r="M77" s="248"/>
      <c r="N77" s="248"/>
      <c r="O77" s="249"/>
      <c r="P77" s="116"/>
      <c r="Q77" s="117"/>
      <c r="R77" s="117"/>
      <c r="S77" s="117"/>
      <c r="T77" s="117"/>
      <c r="U77" s="117"/>
      <c r="V77" s="118"/>
      <c r="W77" s="116"/>
      <c r="X77" s="117"/>
      <c r="Y77" s="117"/>
      <c r="Z77" s="117"/>
      <c r="AA77" s="117"/>
      <c r="AB77" s="117"/>
      <c r="AC77" s="118"/>
      <c r="AD77" s="116"/>
      <c r="AE77" s="117"/>
      <c r="AF77" s="117"/>
      <c r="AG77" s="117"/>
      <c r="AH77" s="117"/>
      <c r="AI77" s="117"/>
      <c r="AJ77" s="118"/>
      <c r="AK77" s="116"/>
      <c r="AL77" s="117"/>
      <c r="AM77" s="117"/>
      <c r="AN77" s="117"/>
      <c r="AO77" s="117"/>
      <c r="AP77" s="117"/>
      <c r="AQ77" s="118"/>
      <c r="AR77" s="116"/>
      <c r="AS77" s="117"/>
      <c r="AT77" s="118"/>
      <c r="AU77" s="250" t="str">
        <f t="shared" si="5"/>
        <v/>
      </c>
      <c r="AV77" s="251"/>
      <c r="AW77" s="252" t="str">
        <f t="shared" ref="AW77:AW92" si="7">IF($AZ$3="４週",AU77/4,IF($AZ$3="暦月",AU77/($AZ$6/7),""))</f>
        <v/>
      </c>
      <c r="AX77" s="253"/>
      <c r="AY77" s="237"/>
      <c r="AZ77" s="238"/>
      <c r="BA77" s="238"/>
      <c r="BB77" s="238"/>
      <c r="BC77" s="238"/>
      <c r="BD77" s="239"/>
    </row>
    <row r="78" spans="2:56" ht="39.950000000000003" customHeight="1">
      <c r="B78" s="85">
        <f t="shared" ref="B78:B92" si="8">ROW()-12</f>
        <v>66</v>
      </c>
      <c r="C78" s="240"/>
      <c r="D78" s="241"/>
      <c r="E78" s="242"/>
      <c r="F78" s="243"/>
      <c r="G78" s="244"/>
      <c r="H78" s="245"/>
      <c r="I78" s="245"/>
      <c r="J78" s="245"/>
      <c r="K78" s="246"/>
      <c r="L78" s="247"/>
      <c r="M78" s="248"/>
      <c r="N78" s="248"/>
      <c r="O78" s="249"/>
      <c r="P78" s="116"/>
      <c r="Q78" s="117"/>
      <c r="R78" s="117"/>
      <c r="S78" s="117"/>
      <c r="T78" s="117"/>
      <c r="U78" s="117"/>
      <c r="V78" s="118"/>
      <c r="W78" s="116"/>
      <c r="X78" s="117"/>
      <c r="Y78" s="117"/>
      <c r="Z78" s="117"/>
      <c r="AA78" s="117"/>
      <c r="AB78" s="117"/>
      <c r="AC78" s="118"/>
      <c r="AD78" s="116"/>
      <c r="AE78" s="117"/>
      <c r="AF78" s="117"/>
      <c r="AG78" s="117"/>
      <c r="AH78" s="117"/>
      <c r="AI78" s="117"/>
      <c r="AJ78" s="118"/>
      <c r="AK78" s="116"/>
      <c r="AL78" s="117"/>
      <c r="AM78" s="117"/>
      <c r="AN78" s="117"/>
      <c r="AO78" s="117"/>
      <c r="AP78" s="117"/>
      <c r="AQ78" s="118"/>
      <c r="AR78" s="116"/>
      <c r="AS78" s="117"/>
      <c r="AT78" s="118"/>
      <c r="AU78" s="250" t="str">
        <f t="shared" si="5"/>
        <v/>
      </c>
      <c r="AV78" s="251"/>
      <c r="AW78" s="252" t="str">
        <f t="shared" si="7"/>
        <v/>
      </c>
      <c r="AX78" s="253"/>
      <c r="AY78" s="237"/>
      <c r="AZ78" s="238"/>
      <c r="BA78" s="238"/>
      <c r="BB78" s="238"/>
      <c r="BC78" s="238"/>
      <c r="BD78" s="239"/>
    </row>
    <row r="79" spans="2:56" ht="39.950000000000003" customHeight="1">
      <c r="B79" s="85">
        <f t="shared" si="8"/>
        <v>67</v>
      </c>
      <c r="C79" s="240"/>
      <c r="D79" s="241"/>
      <c r="E79" s="242"/>
      <c r="F79" s="243"/>
      <c r="G79" s="244"/>
      <c r="H79" s="245"/>
      <c r="I79" s="245"/>
      <c r="J79" s="245"/>
      <c r="K79" s="246"/>
      <c r="L79" s="247"/>
      <c r="M79" s="248"/>
      <c r="N79" s="248"/>
      <c r="O79" s="249"/>
      <c r="P79" s="116"/>
      <c r="Q79" s="117"/>
      <c r="R79" s="117"/>
      <c r="S79" s="117"/>
      <c r="T79" s="117"/>
      <c r="U79" s="117"/>
      <c r="V79" s="118"/>
      <c r="W79" s="116"/>
      <c r="X79" s="117"/>
      <c r="Y79" s="117"/>
      <c r="Z79" s="117"/>
      <c r="AA79" s="117"/>
      <c r="AB79" s="117"/>
      <c r="AC79" s="118"/>
      <c r="AD79" s="116"/>
      <c r="AE79" s="117"/>
      <c r="AF79" s="117"/>
      <c r="AG79" s="117"/>
      <c r="AH79" s="117"/>
      <c r="AI79" s="117"/>
      <c r="AJ79" s="118"/>
      <c r="AK79" s="116"/>
      <c r="AL79" s="117"/>
      <c r="AM79" s="117"/>
      <c r="AN79" s="117"/>
      <c r="AO79" s="117"/>
      <c r="AP79" s="117"/>
      <c r="AQ79" s="118"/>
      <c r="AR79" s="116"/>
      <c r="AS79" s="117"/>
      <c r="AT79" s="118"/>
      <c r="AU79" s="250" t="str">
        <f t="shared" si="5"/>
        <v/>
      </c>
      <c r="AV79" s="251"/>
      <c r="AW79" s="252" t="str">
        <f t="shared" si="7"/>
        <v/>
      </c>
      <c r="AX79" s="253"/>
      <c r="AY79" s="237"/>
      <c r="AZ79" s="238"/>
      <c r="BA79" s="238"/>
      <c r="BB79" s="238"/>
      <c r="BC79" s="238"/>
      <c r="BD79" s="239"/>
    </row>
    <row r="80" spans="2:56" ht="39.950000000000003" customHeight="1">
      <c r="B80" s="85">
        <f t="shared" si="8"/>
        <v>68</v>
      </c>
      <c r="C80" s="240"/>
      <c r="D80" s="241"/>
      <c r="E80" s="242"/>
      <c r="F80" s="243"/>
      <c r="G80" s="244"/>
      <c r="H80" s="245"/>
      <c r="I80" s="245"/>
      <c r="J80" s="245"/>
      <c r="K80" s="246"/>
      <c r="L80" s="247"/>
      <c r="M80" s="248"/>
      <c r="N80" s="248"/>
      <c r="O80" s="249"/>
      <c r="P80" s="116"/>
      <c r="Q80" s="117"/>
      <c r="R80" s="117"/>
      <c r="S80" s="117"/>
      <c r="T80" s="117"/>
      <c r="U80" s="117"/>
      <c r="V80" s="118"/>
      <c r="W80" s="116"/>
      <c r="X80" s="117"/>
      <c r="Y80" s="117"/>
      <c r="Z80" s="117"/>
      <c r="AA80" s="117"/>
      <c r="AB80" s="117"/>
      <c r="AC80" s="118"/>
      <c r="AD80" s="116"/>
      <c r="AE80" s="117"/>
      <c r="AF80" s="117"/>
      <c r="AG80" s="117"/>
      <c r="AH80" s="117"/>
      <c r="AI80" s="117"/>
      <c r="AJ80" s="118"/>
      <c r="AK80" s="116"/>
      <c r="AL80" s="117"/>
      <c r="AM80" s="117"/>
      <c r="AN80" s="117"/>
      <c r="AO80" s="117"/>
      <c r="AP80" s="117"/>
      <c r="AQ80" s="118"/>
      <c r="AR80" s="116"/>
      <c r="AS80" s="117"/>
      <c r="AT80" s="118"/>
      <c r="AU80" s="250" t="str">
        <f t="shared" si="5"/>
        <v/>
      </c>
      <c r="AV80" s="251"/>
      <c r="AW80" s="252" t="str">
        <f t="shared" si="7"/>
        <v/>
      </c>
      <c r="AX80" s="253"/>
      <c r="AY80" s="237"/>
      <c r="AZ80" s="238"/>
      <c r="BA80" s="238"/>
      <c r="BB80" s="238"/>
      <c r="BC80" s="238"/>
      <c r="BD80" s="239"/>
    </row>
    <row r="81" spans="2:56" ht="39.950000000000003" customHeight="1">
      <c r="B81" s="85">
        <f t="shared" si="8"/>
        <v>69</v>
      </c>
      <c r="C81" s="240"/>
      <c r="D81" s="241"/>
      <c r="E81" s="242"/>
      <c r="F81" s="243"/>
      <c r="G81" s="244"/>
      <c r="H81" s="245"/>
      <c r="I81" s="245"/>
      <c r="J81" s="245"/>
      <c r="K81" s="246"/>
      <c r="L81" s="247"/>
      <c r="M81" s="248"/>
      <c r="N81" s="248"/>
      <c r="O81" s="249"/>
      <c r="P81" s="116"/>
      <c r="Q81" s="117"/>
      <c r="R81" s="117"/>
      <c r="S81" s="117"/>
      <c r="T81" s="117"/>
      <c r="U81" s="117"/>
      <c r="V81" s="118"/>
      <c r="W81" s="116"/>
      <c r="X81" s="117"/>
      <c r="Y81" s="117"/>
      <c r="Z81" s="117"/>
      <c r="AA81" s="117"/>
      <c r="AB81" s="117"/>
      <c r="AC81" s="118"/>
      <c r="AD81" s="116"/>
      <c r="AE81" s="117"/>
      <c r="AF81" s="117"/>
      <c r="AG81" s="117"/>
      <c r="AH81" s="117"/>
      <c r="AI81" s="117"/>
      <c r="AJ81" s="118"/>
      <c r="AK81" s="116"/>
      <c r="AL81" s="117"/>
      <c r="AM81" s="117"/>
      <c r="AN81" s="117"/>
      <c r="AO81" s="117"/>
      <c r="AP81" s="117"/>
      <c r="AQ81" s="118"/>
      <c r="AR81" s="116"/>
      <c r="AS81" s="117"/>
      <c r="AT81" s="118"/>
      <c r="AU81" s="250" t="str">
        <f t="shared" si="5"/>
        <v/>
      </c>
      <c r="AV81" s="251"/>
      <c r="AW81" s="252" t="str">
        <f t="shared" si="7"/>
        <v/>
      </c>
      <c r="AX81" s="253"/>
      <c r="AY81" s="237"/>
      <c r="AZ81" s="238"/>
      <c r="BA81" s="238"/>
      <c r="BB81" s="238"/>
      <c r="BC81" s="238"/>
      <c r="BD81" s="239"/>
    </row>
    <row r="82" spans="2:56" ht="39.950000000000003" customHeight="1">
      <c r="B82" s="85">
        <f t="shared" si="8"/>
        <v>70</v>
      </c>
      <c r="C82" s="240"/>
      <c r="D82" s="241"/>
      <c r="E82" s="242"/>
      <c r="F82" s="243"/>
      <c r="G82" s="244"/>
      <c r="H82" s="245"/>
      <c r="I82" s="245"/>
      <c r="J82" s="245"/>
      <c r="K82" s="246"/>
      <c r="L82" s="247"/>
      <c r="M82" s="248"/>
      <c r="N82" s="248"/>
      <c r="O82" s="249"/>
      <c r="P82" s="116"/>
      <c r="Q82" s="117"/>
      <c r="R82" s="117"/>
      <c r="S82" s="117"/>
      <c r="T82" s="117"/>
      <c r="U82" s="117"/>
      <c r="V82" s="118"/>
      <c r="W82" s="116"/>
      <c r="X82" s="117"/>
      <c r="Y82" s="117"/>
      <c r="Z82" s="117"/>
      <c r="AA82" s="117"/>
      <c r="AB82" s="117"/>
      <c r="AC82" s="118"/>
      <c r="AD82" s="116"/>
      <c r="AE82" s="117"/>
      <c r="AF82" s="117"/>
      <c r="AG82" s="117"/>
      <c r="AH82" s="117"/>
      <c r="AI82" s="117"/>
      <c r="AJ82" s="118"/>
      <c r="AK82" s="116"/>
      <c r="AL82" s="117"/>
      <c r="AM82" s="117"/>
      <c r="AN82" s="117"/>
      <c r="AO82" s="117"/>
      <c r="AP82" s="117"/>
      <c r="AQ82" s="118"/>
      <c r="AR82" s="116"/>
      <c r="AS82" s="117"/>
      <c r="AT82" s="118"/>
      <c r="AU82" s="250" t="str">
        <f t="shared" si="5"/>
        <v/>
      </c>
      <c r="AV82" s="251"/>
      <c r="AW82" s="252" t="str">
        <f t="shared" si="7"/>
        <v/>
      </c>
      <c r="AX82" s="253"/>
      <c r="AY82" s="237"/>
      <c r="AZ82" s="238"/>
      <c r="BA82" s="238"/>
      <c r="BB82" s="238"/>
      <c r="BC82" s="238"/>
      <c r="BD82" s="239"/>
    </row>
    <row r="83" spans="2:56" ht="39.950000000000003" customHeight="1">
      <c r="B83" s="85">
        <f t="shared" si="8"/>
        <v>71</v>
      </c>
      <c r="C83" s="240"/>
      <c r="D83" s="241"/>
      <c r="E83" s="242"/>
      <c r="F83" s="243"/>
      <c r="G83" s="244"/>
      <c r="H83" s="245"/>
      <c r="I83" s="245"/>
      <c r="J83" s="245"/>
      <c r="K83" s="246"/>
      <c r="L83" s="247"/>
      <c r="M83" s="248"/>
      <c r="N83" s="248"/>
      <c r="O83" s="249"/>
      <c r="P83" s="116"/>
      <c r="Q83" s="117"/>
      <c r="R83" s="117"/>
      <c r="S83" s="117"/>
      <c r="T83" s="117"/>
      <c r="U83" s="117"/>
      <c r="V83" s="118"/>
      <c r="W83" s="116"/>
      <c r="X83" s="117"/>
      <c r="Y83" s="117"/>
      <c r="Z83" s="117"/>
      <c r="AA83" s="117"/>
      <c r="AB83" s="117"/>
      <c r="AC83" s="118"/>
      <c r="AD83" s="116"/>
      <c r="AE83" s="117"/>
      <c r="AF83" s="117"/>
      <c r="AG83" s="117"/>
      <c r="AH83" s="117"/>
      <c r="AI83" s="117"/>
      <c r="AJ83" s="118"/>
      <c r="AK83" s="116"/>
      <c r="AL83" s="117"/>
      <c r="AM83" s="117"/>
      <c r="AN83" s="117"/>
      <c r="AO83" s="117"/>
      <c r="AP83" s="117"/>
      <c r="AQ83" s="118"/>
      <c r="AR83" s="116"/>
      <c r="AS83" s="117"/>
      <c r="AT83" s="118"/>
      <c r="AU83" s="250" t="str">
        <f t="shared" si="5"/>
        <v/>
      </c>
      <c r="AV83" s="251"/>
      <c r="AW83" s="252" t="str">
        <f t="shared" si="7"/>
        <v/>
      </c>
      <c r="AX83" s="253"/>
      <c r="AY83" s="237"/>
      <c r="AZ83" s="238"/>
      <c r="BA83" s="238"/>
      <c r="BB83" s="238"/>
      <c r="BC83" s="238"/>
      <c r="BD83" s="239"/>
    </row>
    <row r="84" spans="2:56" ht="39.950000000000003" customHeight="1">
      <c r="B84" s="85">
        <f t="shared" si="8"/>
        <v>72</v>
      </c>
      <c r="C84" s="240"/>
      <c r="D84" s="241"/>
      <c r="E84" s="242"/>
      <c r="F84" s="243"/>
      <c r="G84" s="244"/>
      <c r="H84" s="245"/>
      <c r="I84" s="245"/>
      <c r="J84" s="245"/>
      <c r="K84" s="246"/>
      <c r="L84" s="247"/>
      <c r="M84" s="248"/>
      <c r="N84" s="248"/>
      <c r="O84" s="249"/>
      <c r="P84" s="116"/>
      <c r="Q84" s="117"/>
      <c r="R84" s="117"/>
      <c r="S84" s="117"/>
      <c r="T84" s="117"/>
      <c r="U84" s="117"/>
      <c r="V84" s="118"/>
      <c r="W84" s="116"/>
      <c r="X84" s="117"/>
      <c r="Y84" s="117"/>
      <c r="Z84" s="117"/>
      <c r="AA84" s="117"/>
      <c r="AB84" s="117"/>
      <c r="AC84" s="118"/>
      <c r="AD84" s="116"/>
      <c r="AE84" s="117"/>
      <c r="AF84" s="117"/>
      <c r="AG84" s="117"/>
      <c r="AH84" s="117"/>
      <c r="AI84" s="117"/>
      <c r="AJ84" s="118"/>
      <c r="AK84" s="116"/>
      <c r="AL84" s="117"/>
      <c r="AM84" s="117"/>
      <c r="AN84" s="117"/>
      <c r="AO84" s="117"/>
      <c r="AP84" s="117"/>
      <c r="AQ84" s="118"/>
      <c r="AR84" s="116"/>
      <c r="AS84" s="117"/>
      <c r="AT84" s="118"/>
      <c r="AU84" s="250" t="str">
        <f t="shared" si="5"/>
        <v/>
      </c>
      <c r="AV84" s="251"/>
      <c r="AW84" s="252" t="str">
        <f t="shared" si="7"/>
        <v/>
      </c>
      <c r="AX84" s="253"/>
      <c r="AY84" s="237"/>
      <c r="AZ84" s="238"/>
      <c r="BA84" s="238"/>
      <c r="BB84" s="238"/>
      <c r="BC84" s="238"/>
      <c r="BD84" s="239"/>
    </row>
    <row r="85" spans="2:56" ht="39.950000000000003" customHeight="1">
      <c r="B85" s="85">
        <f t="shared" si="8"/>
        <v>73</v>
      </c>
      <c r="C85" s="240"/>
      <c r="D85" s="241"/>
      <c r="E85" s="242"/>
      <c r="F85" s="243"/>
      <c r="G85" s="244"/>
      <c r="H85" s="245"/>
      <c r="I85" s="245"/>
      <c r="J85" s="245"/>
      <c r="K85" s="246"/>
      <c r="L85" s="247"/>
      <c r="M85" s="248"/>
      <c r="N85" s="248"/>
      <c r="O85" s="249"/>
      <c r="P85" s="116"/>
      <c r="Q85" s="117"/>
      <c r="R85" s="117"/>
      <c r="S85" s="117"/>
      <c r="T85" s="117"/>
      <c r="U85" s="117"/>
      <c r="V85" s="118"/>
      <c r="W85" s="116"/>
      <c r="X85" s="117"/>
      <c r="Y85" s="117"/>
      <c r="Z85" s="117"/>
      <c r="AA85" s="117"/>
      <c r="AB85" s="117"/>
      <c r="AC85" s="118"/>
      <c r="AD85" s="116"/>
      <c r="AE85" s="117"/>
      <c r="AF85" s="117"/>
      <c r="AG85" s="117"/>
      <c r="AH85" s="117"/>
      <c r="AI85" s="117"/>
      <c r="AJ85" s="118"/>
      <c r="AK85" s="116"/>
      <c r="AL85" s="117"/>
      <c r="AM85" s="117"/>
      <c r="AN85" s="117"/>
      <c r="AO85" s="117"/>
      <c r="AP85" s="117"/>
      <c r="AQ85" s="118"/>
      <c r="AR85" s="116"/>
      <c r="AS85" s="117"/>
      <c r="AT85" s="118"/>
      <c r="AU85" s="250" t="str">
        <f t="shared" si="5"/>
        <v/>
      </c>
      <c r="AV85" s="251"/>
      <c r="AW85" s="252" t="str">
        <f t="shared" si="7"/>
        <v/>
      </c>
      <c r="AX85" s="253"/>
      <c r="AY85" s="237"/>
      <c r="AZ85" s="238"/>
      <c r="BA85" s="238"/>
      <c r="BB85" s="238"/>
      <c r="BC85" s="238"/>
      <c r="BD85" s="239"/>
    </row>
    <row r="86" spans="2:56" ht="39.950000000000003" customHeight="1">
      <c r="B86" s="85">
        <f t="shared" si="8"/>
        <v>74</v>
      </c>
      <c r="C86" s="240"/>
      <c r="D86" s="241"/>
      <c r="E86" s="242"/>
      <c r="F86" s="243"/>
      <c r="G86" s="244"/>
      <c r="H86" s="245"/>
      <c r="I86" s="245"/>
      <c r="J86" s="245"/>
      <c r="K86" s="246"/>
      <c r="L86" s="247"/>
      <c r="M86" s="248"/>
      <c r="N86" s="248"/>
      <c r="O86" s="249"/>
      <c r="P86" s="116"/>
      <c r="Q86" s="117"/>
      <c r="R86" s="117"/>
      <c r="S86" s="117"/>
      <c r="T86" s="117"/>
      <c r="U86" s="117"/>
      <c r="V86" s="118"/>
      <c r="W86" s="116"/>
      <c r="X86" s="117"/>
      <c r="Y86" s="117"/>
      <c r="Z86" s="117"/>
      <c r="AA86" s="117"/>
      <c r="AB86" s="117"/>
      <c r="AC86" s="118"/>
      <c r="AD86" s="116"/>
      <c r="AE86" s="117"/>
      <c r="AF86" s="117"/>
      <c r="AG86" s="117"/>
      <c r="AH86" s="117"/>
      <c r="AI86" s="117"/>
      <c r="AJ86" s="118"/>
      <c r="AK86" s="116"/>
      <c r="AL86" s="117"/>
      <c r="AM86" s="117"/>
      <c r="AN86" s="117"/>
      <c r="AO86" s="117"/>
      <c r="AP86" s="117"/>
      <c r="AQ86" s="118"/>
      <c r="AR86" s="116"/>
      <c r="AS86" s="117"/>
      <c r="AT86" s="118"/>
      <c r="AU86" s="250" t="str">
        <f t="shared" si="5"/>
        <v/>
      </c>
      <c r="AV86" s="251"/>
      <c r="AW86" s="252" t="str">
        <f t="shared" si="7"/>
        <v/>
      </c>
      <c r="AX86" s="253"/>
      <c r="AY86" s="237"/>
      <c r="AZ86" s="238"/>
      <c r="BA86" s="238"/>
      <c r="BB86" s="238"/>
      <c r="BC86" s="238"/>
      <c r="BD86" s="239"/>
    </row>
    <row r="87" spans="2:56" ht="39.950000000000003" customHeight="1">
      <c r="B87" s="58">
        <f t="shared" si="8"/>
        <v>75</v>
      </c>
      <c r="C87" s="240"/>
      <c r="D87" s="241"/>
      <c r="E87" s="242"/>
      <c r="F87" s="243"/>
      <c r="G87" s="244"/>
      <c r="H87" s="245"/>
      <c r="I87" s="245"/>
      <c r="J87" s="245"/>
      <c r="K87" s="246"/>
      <c r="L87" s="247"/>
      <c r="M87" s="248"/>
      <c r="N87" s="248"/>
      <c r="O87" s="249"/>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250" t="str">
        <f t="shared" si="5"/>
        <v/>
      </c>
      <c r="AV87" s="251"/>
      <c r="AW87" s="252" t="str">
        <f t="shared" si="7"/>
        <v/>
      </c>
      <c r="AX87" s="253"/>
      <c r="AY87" s="237"/>
      <c r="AZ87" s="238"/>
      <c r="BA87" s="238"/>
      <c r="BB87" s="238"/>
      <c r="BC87" s="238"/>
      <c r="BD87" s="239"/>
    </row>
    <row r="88" spans="2:56" ht="39.950000000000003" customHeight="1">
      <c r="B88" s="85">
        <f t="shared" si="8"/>
        <v>76</v>
      </c>
      <c r="C88" s="240"/>
      <c r="D88" s="241"/>
      <c r="E88" s="242"/>
      <c r="F88" s="243"/>
      <c r="G88" s="244"/>
      <c r="H88" s="245"/>
      <c r="I88" s="245"/>
      <c r="J88" s="245"/>
      <c r="K88" s="246"/>
      <c r="L88" s="247"/>
      <c r="M88" s="248"/>
      <c r="N88" s="248"/>
      <c r="O88" s="249"/>
      <c r="P88" s="116"/>
      <c r="Q88" s="117"/>
      <c r="R88" s="117"/>
      <c r="S88" s="117"/>
      <c r="T88" s="117"/>
      <c r="U88" s="117"/>
      <c r="V88" s="118"/>
      <c r="W88" s="116"/>
      <c r="X88" s="117"/>
      <c r="Y88" s="117"/>
      <c r="Z88" s="117"/>
      <c r="AA88" s="117"/>
      <c r="AB88" s="117"/>
      <c r="AC88" s="118"/>
      <c r="AD88" s="116"/>
      <c r="AE88" s="117"/>
      <c r="AF88" s="117"/>
      <c r="AG88" s="117"/>
      <c r="AH88" s="117"/>
      <c r="AI88" s="117"/>
      <c r="AJ88" s="118"/>
      <c r="AK88" s="116"/>
      <c r="AL88" s="117"/>
      <c r="AM88" s="117"/>
      <c r="AN88" s="117"/>
      <c r="AO88" s="117"/>
      <c r="AP88" s="117"/>
      <c r="AQ88" s="118"/>
      <c r="AR88" s="116"/>
      <c r="AS88" s="117"/>
      <c r="AT88" s="118"/>
      <c r="AU88" s="250" t="str">
        <f t="shared" si="5"/>
        <v/>
      </c>
      <c r="AV88" s="251"/>
      <c r="AW88" s="252" t="str">
        <f t="shared" si="7"/>
        <v/>
      </c>
      <c r="AX88" s="253"/>
      <c r="AY88" s="237"/>
      <c r="AZ88" s="238"/>
      <c r="BA88" s="238"/>
      <c r="BB88" s="238"/>
      <c r="BC88" s="238"/>
      <c r="BD88" s="239"/>
    </row>
    <row r="89" spans="2:56" ht="39.950000000000003" customHeight="1">
      <c r="B89" s="85">
        <f t="shared" si="8"/>
        <v>77</v>
      </c>
      <c r="C89" s="240"/>
      <c r="D89" s="241"/>
      <c r="E89" s="242"/>
      <c r="F89" s="243"/>
      <c r="G89" s="244"/>
      <c r="H89" s="245"/>
      <c r="I89" s="245"/>
      <c r="J89" s="245"/>
      <c r="K89" s="246"/>
      <c r="L89" s="247"/>
      <c r="M89" s="248"/>
      <c r="N89" s="248"/>
      <c r="O89" s="249"/>
      <c r="P89" s="116"/>
      <c r="Q89" s="117"/>
      <c r="R89" s="117"/>
      <c r="S89" s="117"/>
      <c r="T89" s="117"/>
      <c r="U89" s="117"/>
      <c r="V89" s="118"/>
      <c r="W89" s="116"/>
      <c r="X89" s="117"/>
      <c r="Y89" s="117"/>
      <c r="Z89" s="117"/>
      <c r="AA89" s="117"/>
      <c r="AB89" s="117"/>
      <c r="AC89" s="118"/>
      <c r="AD89" s="116"/>
      <c r="AE89" s="117"/>
      <c r="AF89" s="117"/>
      <c r="AG89" s="117"/>
      <c r="AH89" s="117"/>
      <c r="AI89" s="117"/>
      <c r="AJ89" s="118"/>
      <c r="AK89" s="116"/>
      <c r="AL89" s="117"/>
      <c r="AM89" s="117"/>
      <c r="AN89" s="117"/>
      <c r="AO89" s="117"/>
      <c r="AP89" s="117"/>
      <c r="AQ89" s="118"/>
      <c r="AR89" s="116"/>
      <c r="AS89" s="117"/>
      <c r="AT89" s="118"/>
      <c r="AU89" s="250" t="str">
        <f t="shared" si="5"/>
        <v/>
      </c>
      <c r="AV89" s="251"/>
      <c r="AW89" s="252" t="str">
        <f t="shared" si="7"/>
        <v/>
      </c>
      <c r="AX89" s="253"/>
      <c r="AY89" s="237"/>
      <c r="AZ89" s="238"/>
      <c r="BA89" s="238"/>
      <c r="BB89" s="238"/>
      <c r="BC89" s="238"/>
      <c r="BD89" s="239"/>
    </row>
    <row r="90" spans="2:56" ht="39.950000000000003" customHeight="1">
      <c r="B90" s="58">
        <f t="shared" si="8"/>
        <v>78</v>
      </c>
      <c r="C90" s="240"/>
      <c r="D90" s="241"/>
      <c r="E90" s="242"/>
      <c r="F90" s="243"/>
      <c r="G90" s="244"/>
      <c r="H90" s="245"/>
      <c r="I90" s="245"/>
      <c r="J90" s="245"/>
      <c r="K90" s="246"/>
      <c r="L90" s="247"/>
      <c r="M90" s="248"/>
      <c r="N90" s="248"/>
      <c r="O90" s="249"/>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250" t="str">
        <f t="shared" si="5"/>
        <v/>
      </c>
      <c r="AV90" s="251"/>
      <c r="AW90" s="252" t="str">
        <f t="shared" si="7"/>
        <v/>
      </c>
      <c r="AX90" s="253"/>
      <c r="AY90" s="237"/>
      <c r="AZ90" s="238"/>
      <c r="BA90" s="238"/>
      <c r="BB90" s="238"/>
      <c r="BC90" s="238"/>
      <c r="BD90" s="239"/>
    </row>
    <row r="91" spans="2:56" ht="39.950000000000003" customHeight="1">
      <c r="B91" s="85">
        <f t="shared" si="8"/>
        <v>79</v>
      </c>
      <c r="C91" s="240"/>
      <c r="D91" s="241"/>
      <c r="E91" s="242"/>
      <c r="F91" s="243"/>
      <c r="G91" s="244"/>
      <c r="H91" s="245"/>
      <c r="I91" s="245"/>
      <c r="J91" s="245"/>
      <c r="K91" s="246"/>
      <c r="L91" s="247"/>
      <c r="M91" s="248"/>
      <c r="N91" s="248"/>
      <c r="O91" s="249"/>
      <c r="P91" s="116"/>
      <c r="Q91" s="117"/>
      <c r="R91" s="117"/>
      <c r="S91" s="117"/>
      <c r="T91" s="117"/>
      <c r="U91" s="117"/>
      <c r="V91" s="118"/>
      <c r="W91" s="116"/>
      <c r="X91" s="117"/>
      <c r="Y91" s="117"/>
      <c r="Z91" s="117"/>
      <c r="AA91" s="117"/>
      <c r="AB91" s="117"/>
      <c r="AC91" s="118"/>
      <c r="AD91" s="116"/>
      <c r="AE91" s="117"/>
      <c r="AF91" s="117"/>
      <c r="AG91" s="117"/>
      <c r="AH91" s="117"/>
      <c r="AI91" s="117"/>
      <c r="AJ91" s="118"/>
      <c r="AK91" s="116"/>
      <c r="AL91" s="117"/>
      <c r="AM91" s="117"/>
      <c r="AN91" s="117"/>
      <c r="AO91" s="117"/>
      <c r="AP91" s="117"/>
      <c r="AQ91" s="118"/>
      <c r="AR91" s="116"/>
      <c r="AS91" s="117"/>
      <c r="AT91" s="118"/>
      <c r="AU91" s="250" t="str">
        <f t="shared" si="5"/>
        <v/>
      </c>
      <c r="AV91" s="251"/>
      <c r="AW91" s="252" t="str">
        <f t="shared" si="7"/>
        <v/>
      </c>
      <c r="AX91" s="253"/>
      <c r="AY91" s="237"/>
      <c r="AZ91" s="238"/>
      <c r="BA91" s="238"/>
      <c r="BB91" s="238"/>
      <c r="BC91" s="238"/>
      <c r="BD91" s="239"/>
    </row>
    <row r="92" spans="2:56" ht="39.950000000000003" customHeight="1" thickBot="1">
      <c r="B92" s="59">
        <f t="shared" si="8"/>
        <v>80</v>
      </c>
      <c r="C92" s="254"/>
      <c r="D92" s="255"/>
      <c r="E92" s="256"/>
      <c r="F92" s="257"/>
      <c r="G92" s="258"/>
      <c r="H92" s="259"/>
      <c r="I92" s="259"/>
      <c r="J92" s="259"/>
      <c r="K92" s="260"/>
      <c r="L92" s="261"/>
      <c r="M92" s="262"/>
      <c r="N92" s="262"/>
      <c r="O92" s="263"/>
      <c r="P92" s="119"/>
      <c r="Q92" s="120"/>
      <c r="R92" s="120"/>
      <c r="S92" s="120"/>
      <c r="T92" s="120"/>
      <c r="U92" s="120"/>
      <c r="V92" s="121"/>
      <c r="W92" s="119"/>
      <c r="X92" s="120"/>
      <c r="Y92" s="120"/>
      <c r="Z92" s="120"/>
      <c r="AA92" s="120"/>
      <c r="AB92" s="120"/>
      <c r="AC92" s="121"/>
      <c r="AD92" s="119"/>
      <c r="AE92" s="120"/>
      <c r="AF92" s="120"/>
      <c r="AG92" s="120"/>
      <c r="AH92" s="120"/>
      <c r="AI92" s="120"/>
      <c r="AJ92" s="121"/>
      <c r="AK92" s="119"/>
      <c r="AL92" s="120"/>
      <c r="AM92" s="120"/>
      <c r="AN92" s="120"/>
      <c r="AO92" s="120"/>
      <c r="AP92" s="120"/>
      <c r="AQ92" s="121"/>
      <c r="AR92" s="119"/>
      <c r="AS92" s="120"/>
      <c r="AT92" s="121"/>
      <c r="AU92" s="264" t="str">
        <f t="shared" si="3"/>
        <v/>
      </c>
      <c r="AV92" s="265"/>
      <c r="AW92" s="266" t="str">
        <f t="shared" si="7"/>
        <v/>
      </c>
      <c r="AX92" s="267"/>
      <c r="AY92" s="268"/>
      <c r="AZ92" s="269"/>
      <c r="BA92" s="269"/>
      <c r="BB92" s="269"/>
      <c r="BC92" s="269"/>
      <c r="BD92" s="270"/>
    </row>
    <row r="93" spans="2:56" ht="20.25" customHeight="1">
      <c r="B93" s="43"/>
      <c r="C93" s="35"/>
      <c r="D93" s="69"/>
      <c r="E93" s="69"/>
      <c r="F93" s="43"/>
      <c r="G93" s="43"/>
      <c r="H93" s="43"/>
      <c r="I93" s="43"/>
      <c r="J93" s="43"/>
      <c r="K93" s="43"/>
      <c r="L93" s="43"/>
      <c r="M93" s="43"/>
      <c r="N93" s="43"/>
      <c r="O93" s="43"/>
      <c r="P93" s="43"/>
      <c r="Q93" s="43"/>
      <c r="R93" s="43"/>
      <c r="S93" s="43"/>
      <c r="T93" s="43"/>
      <c r="U93" s="43"/>
      <c r="V93" s="43"/>
      <c r="W93" s="43"/>
      <c r="X93" s="43"/>
      <c r="Y93" s="43"/>
      <c r="Z93" s="43"/>
      <c r="AA93" s="43"/>
      <c r="AB93" s="43"/>
      <c r="AC93" s="45"/>
      <c r="AD93" s="43"/>
      <c r="AE93" s="43"/>
      <c r="AF93" s="43"/>
      <c r="AG93" s="43"/>
      <c r="AH93" s="43"/>
      <c r="AI93" s="43"/>
      <c r="AJ93" s="43"/>
      <c r="AK93" s="43"/>
      <c r="AL93" s="43"/>
      <c r="AM93" s="43"/>
      <c r="AN93" s="43"/>
      <c r="AO93" s="43"/>
      <c r="AP93" s="43"/>
      <c r="AQ93" s="43"/>
      <c r="AR93" s="43"/>
      <c r="AS93" s="43"/>
      <c r="AT93" s="43"/>
      <c r="AU93" s="43"/>
      <c r="AV93" s="43"/>
      <c r="AW93" s="43"/>
    </row>
    <row r="94" spans="2:56" ht="20.25" customHeight="1">
      <c r="B94" s="43"/>
      <c r="C94" s="43" t="s">
        <v>169</v>
      </c>
      <c r="D94" s="69"/>
      <c r="E94" s="69"/>
      <c r="F94" s="43"/>
      <c r="G94" s="43"/>
      <c r="H94" s="43"/>
      <c r="I94" s="43"/>
      <c r="J94" s="43"/>
      <c r="K94" s="43"/>
      <c r="L94" s="43"/>
      <c r="M94" s="43"/>
      <c r="N94" s="43"/>
      <c r="O94" s="43"/>
      <c r="P94" s="43"/>
      <c r="Q94" s="43" t="s">
        <v>152</v>
      </c>
      <c r="R94" s="43"/>
      <c r="S94" s="43"/>
      <c r="T94" s="43"/>
      <c r="U94" s="43"/>
      <c r="V94" s="43"/>
      <c r="W94" s="43"/>
      <c r="X94" s="43"/>
      <c r="Y94" s="43"/>
      <c r="Z94" s="43"/>
      <c r="AA94" s="45"/>
      <c r="AB94" s="43"/>
      <c r="AC94" s="43"/>
      <c r="AD94" s="43"/>
      <c r="AE94" s="43"/>
      <c r="AF94" s="43"/>
      <c r="AG94" s="43"/>
      <c r="AH94" s="43"/>
      <c r="AI94" s="43" t="s">
        <v>104</v>
      </c>
      <c r="AJ94" s="43"/>
      <c r="AK94" s="43"/>
      <c r="AL94" s="43"/>
      <c r="AM94" s="43"/>
      <c r="AN94" s="43"/>
      <c r="AO94" s="75"/>
      <c r="AP94" s="75"/>
      <c r="AQ94" s="283" t="s">
        <v>181</v>
      </c>
      <c r="AR94" s="283"/>
      <c r="AS94" s="283"/>
      <c r="AT94" s="283"/>
      <c r="AU94" s="283"/>
      <c r="AV94" s="283"/>
      <c r="AW94" s="283"/>
      <c r="AX94" s="283"/>
      <c r="AY94" s="283"/>
      <c r="AZ94" s="283"/>
      <c r="BA94" s="283"/>
    </row>
    <row r="95" spans="2:56" ht="20.25" customHeight="1">
      <c r="B95" s="43"/>
      <c r="C95" s="43" t="s">
        <v>36</v>
      </c>
      <c r="D95" s="69"/>
      <c r="E95" s="69"/>
      <c r="F95" s="43"/>
      <c r="G95" s="43"/>
      <c r="H95" s="43"/>
      <c r="I95" s="43"/>
      <c r="J95" s="43"/>
      <c r="K95" s="43"/>
      <c r="L95" s="352" t="s">
        <v>30</v>
      </c>
      <c r="M95" s="352"/>
      <c r="N95" s="43"/>
      <c r="O95" s="43"/>
      <c r="P95" s="43"/>
      <c r="Q95" s="43"/>
      <c r="R95" s="278" t="s">
        <v>56</v>
      </c>
      <c r="S95" s="278"/>
      <c r="T95" s="278" t="s">
        <v>57</v>
      </c>
      <c r="U95" s="278"/>
      <c r="V95" s="278"/>
      <c r="W95" s="278"/>
      <c r="X95" s="43"/>
      <c r="Y95" s="279" t="s">
        <v>60</v>
      </c>
      <c r="Z95" s="279"/>
      <c r="AA95" s="279"/>
      <c r="AB95" s="279"/>
      <c r="AC95" s="43"/>
      <c r="AD95" s="43"/>
      <c r="AE95" s="68" t="s">
        <v>69</v>
      </c>
      <c r="AF95" s="68"/>
      <c r="AG95" s="43"/>
      <c r="AH95" s="43"/>
      <c r="AI95" s="280" t="s">
        <v>8</v>
      </c>
      <c r="AJ95" s="281"/>
      <c r="AK95" s="280" t="s">
        <v>9</v>
      </c>
      <c r="AL95" s="282"/>
      <c r="AM95" s="282"/>
      <c r="AN95" s="281"/>
      <c r="AO95" s="75"/>
      <c r="AP95" s="75"/>
      <c r="AQ95" s="284" t="s">
        <v>188</v>
      </c>
      <c r="AR95" s="284"/>
      <c r="AS95" s="284"/>
      <c r="AT95" s="284"/>
      <c r="AU95" s="284"/>
      <c r="AV95" s="284"/>
      <c r="AW95" s="284"/>
      <c r="AX95" s="284"/>
      <c r="AY95" s="284"/>
      <c r="AZ95" s="284"/>
      <c r="BA95" s="284"/>
    </row>
    <row r="96" spans="2:56" ht="20.25" customHeight="1">
      <c r="B96" s="43"/>
      <c r="C96" s="271"/>
      <c r="D96" s="271"/>
      <c r="E96" s="271"/>
      <c r="F96" s="272">
        <f>IF(AB2=1,10,IF(AB2=2,11,IF(AB2=3,12,AB2-3)))</f>
        <v>-3</v>
      </c>
      <c r="G96" s="272"/>
      <c r="H96" s="272">
        <f>IF(AB2=1,11,IF(AB2=2,12,AB2-2))</f>
        <v>-2</v>
      </c>
      <c r="I96" s="272"/>
      <c r="J96" s="272">
        <f>IF(AB2=1,12,AB2-1)</f>
        <v>-1</v>
      </c>
      <c r="K96" s="272"/>
      <c r="L96" s="273" t="s">
        <v>29</v>
      </c>
      <c r="M96" s="273"/>
      <c r="N96" s="43"/>
      <c r="O96" s="43"/>
      <c r="P96" s="43"/>
      <c r="Q96" s="43"/>
      <c r="R96" s="274"/>
      <c r="S96" s="274"/>
      <c r="T96" s="274" t="s">
        <v>58</v>
      </c>
      <c r="U96" s="274"/>
      <c r="V96" s="274" t="s">
        <v>59</v>
      </c>
      <c r="W96" s="274"/>
      <c r="X96" s="43"/>
      <c r="Y96" s="274" t="s">
        <v>58</v>
      </c>
      <c r="Z96" s="274"/>
      <c r="AA96" s="274" t="s">
        <v>59</v>
      </c>
      <c r="AB96" s="274"/>
      <c r="AC96" s="43"/>
      <c r="AD96" s="43"/>
      <c r="AE96" s="68" t="s">
        <v>65</v>
      </c>
      <c r="AF96" s="68"/>
      <c r="AG96" s="43"/>
      <c r="AH96" s="43"/>
      <c r="AI96" s="280" t="s">
        <v>4</v>
      </c>
      <c r="AJ96" s="281"/>
      <c r="AK96" s="280" t="s">
        <v>73</v>
      </c>
      <c r="AL96" s="282"/>
      <c r="AM96" s="282"/>
      <c r="AN96" s="281"/>
      <c r="AO96" s="77"/>
      <c r="AP96" s="77"/>
      <c r="AQ96" s="285" t="s">
        <v>182</v>
      </c>
      <c r="AR96" s="285"/>
      <c r="AT96" s="285" t="s">
        <v>183</v>
      </c>
      <c r="AU96" s="285"/>
      <c r="AV96" s="286" t="s">
        <v>189</v>
      </c>
      <c r="AW96" s="286"/>
      <c r="AX96" s="286"/>
      <c r="AY96" s="286"/>
      <c r="AZ96" s="285" t="s">
        <v>181</v>
      </c>
      <c r="BA96" s="285"/>
    </row>
    <row r="97" spans="2:53" ht="20.25" customHeight="1">
      <c r="B97" s="43"/>
      <c r="C97" s="271" t="s">
        <v>124</v>
      </c>
      <c r="D97" s="271"/>
      <c r="E97" s="271"/>
      <c r="F97" s="289"/>
      <c r="G97" s="289"/>
      <c r="H97" s="289"/>
      <c r="I97" s="289"/>
      <c r="J97" s="289"/>
      <c r="K97" s="289"/>
      <c r="L97" s="290">
        <f>SUM(F97:K97)</f>
        <v>0</v>
      </c>
      <c r="M97" s="290"/>
      <c r="N97" s="43"/>
      <c r="O97" s="43"/>
      <c r="P97" s="43"/>
      <c r="Q97" s="43"/>
      <c r="R97" s="280" t="s">
        <v>4</v>
      </c>
      <c r="S97" s="281"/>
      <c r="T97" s="291">
        <f>SUMIFS($AU$13:$AV$92,$C$13:$D$92,"訪問介護員",$E$13:$F$92,"A")+SUMIFS($AU$13:$AV$92,$C$13:$D$92,"サービス提供責任者",$E$13:$F$92,"A")</f>
        <v>0</v>
      </c>
      <c r="U97" s="292"/>
      <c r="V97" s="287">
        <f>SUMIFS($AW$13:$AX$92,$C$13:$D$92,"訪問介護員",$E$13:$F$92,"A")+SUMIFS($AW$13:$AX$92,$C$13:$D$92,"サービス提供責任者",$E$13:$F$92,"A")</f>
        <v>0</v>
      </c>
      <c r="W97" s="288"/>
      <c r="X97" s="86"/>
      <c r="Y97" s="275">
        <v>0</v>
      </c>
      <c r="Z97" s="276"/>
      <c r="AA97" s="275">
        <v>0</v>
      </c>
      <c r="AB97" s="276"/>
      <c r="AC97" s="86"/>
      <c r="AD97" s="86"/>
      <c r="AE97" s="275">
        <v>0</v>
      </c>
      <c r="AF97" s="276"/>
      <c r="AG97" s="43"/>
      <c r="AH97" s="43"/>
      <c r="AI97" s="280" t="s">
        <v>5</v>
      </c>
      <c r="AJ97" s="281"/>
      <c r="AK97" s="280" t="s">
        <v>74</v>
      </c>
      <c r="AL97" s="282"/>
      <c r="AM97" s="282"/>
      <c r="AN97" s="281"/>
      <c r="AO97" s="78"/>
      <c r="AP97" s="75"/>
      <c r="AQ97" s="148"/>
      <c r="AR97" s="148"/>
      <c r="AS97" s="128" t="s">
        <v>184</v>
      </c>
      <c r="AT97" s="149"/>
      <c r="AU97" s="149"/>
      <c r="AV97" s="129" t="s">
        <v>185</v>
      </c>
      <c r="AW97" s="150">
        <v>0</v>
      </c>
      <c r="AX97" s="150"/>
      <c r="AY97" s="126" t="s">
        <v>0</v>
      </c>
      <c r="AZ97" s="151" t="str">
        <f>IF(OR(AQ97="",AT97=""),"",(AT97+IF(AQ97&gt;AT97,1,0)-AQ97-AW97)*24)</f>
        <v/>
      </c>
      <c r="BA97" s="151"/>
    </row>
    <row r="98" spans="2:53" ht="20.25" customHeight="1">
      <c r="B98" s="43"/>
      <c r="C98" s="271" t="s">
        <v>125</v>
      </c>
      <c r="D98" s="271"/>
      <c r="E98" s="271"/>
      <c r="F98" s="289"/>
      <c r="G98" s="289"/>
      <c r="H98" s="289"/>
      <c r="I98" s="289"/>
      <c r="J98" s="289"/>
      <c r="K98" s="289"/>
      <c r="L98" s="290">
        <f>SUM(F98:K98)</f>
        <v>0</v>
      </c>
      <c r="M98" s="290"/>
      <c r="N98" s="43"/>
      <c r="O98" s="43"/>
      <c r="P98" s="43"/>
      <c r="Q98" s="43"/>
      <c r="R98" s="280" t="s">
        <v>5</v>
      </c>
      <c r="S98" s="281"/>
      <c r="T98" s="291">
        <f>SUMIFS($AU$13:$AV$92,$C$13:$D$92,"訪問介護員",$E$13:$F$92,"B")+SUMIFS($AU$13:$AV$92,$C$13:$D$92,"サービス提供責任者",$E$13:$F$92,"B")</f>
        <v>0</v>
      </c>
      <c r="U98" s="292"/>
      <c r="V98" s="287">
        <f>SUMIFS($AW$13:$AX$92,$C$13:$D$92,"訪問介護員",$E$13:$F$92,"B")+SUMIFS($AW$13:$AX$92,$C$13:$D$92,"サービス提供責任者",$E$13:$F$92,"B")</f>
        <v>0</v>
      </c>
      <c r="W98" s="288"/>
      <c r="X98" s="86"/>
      <c r="Y98" s="275">
        <v>0</v>
      </c>
      <c r="Z98" s="276"/>
      <c r="AA98" s="275">
        <v>0</v>
      </c>
      <c r="AB98" s="276"/>
      <c r="AC98" s="86"/>
      <c r="AD98" s="86"/>
      <c r="AE98" s="275">
        <v>0</v>
      </c>
      <c r="AF98" s="276"/>
      <c r="AG98" s="43"/>
      <c r="AH98" s="43"/>
      <c r="AI98" s="280" t="s">
        <v>6</v>
      </c>
      <c r="AJ98" s="281"/>
      <c r="AK98" s="280" t="s">
        <v>75</v>
      </c>
      <c r="AL98" s="282"/>
      <c r="AM98" s="282"/>
      <c r="AN98" s="281"/>
      <c r="AO98" s="78"/>
      <c r="AP98" s="75"/>
      <c r="AQ98" s="148"/>
      <c r="AR98" s="148"/>
      <c r="AS98" s="128" t="s">
        <v>184</v>
      </c>
      <c r="AT98" s="149"/>
      <c r="AU98" s="149"/>
      <c r="AV98" s="129" t="s">
        <v>185</v>
      </c>
      <c r="AW98" s="150">
        <v>0</v>
      </c>
      <c r="AX98" s="150"/>
      <c r="AY98" s="126" t="s">
        <v>0</v>
      </c>
      <c r="AZ98" s="151" t="str">
        <f t="shared" ref="AZ98:AZ101" si="9">IF(OR(AQ98="",AT98=""),"",(AT98+IF(AQ98&gt;AT98,1,0)-AQ98-AW98)*24)</f>
        <v/>
      </c>
      <c r="BA98" s="151"/>
    </row>
    <row r="99" spans="2:53" ht="20.25" customHeight="1">
      <c r="B99" s="43"/>
      <c r="C99" s="271" t="s">
        <v>28</v>
      </c>
      <c r="D99" s="271"/>
      <c r="E99" s="271"/>
      <c r="F99" s="289"/>
      <c r="G99" s="289"/>
      <c r="H99" s="289"/>
      <c r="I99" s="289"/>
      <c r="J99" s="289"/>
      <c r="K99" s="289"/>
      <c r="L99" s="290">
        <f>SUM(F99:K99)</f>
        <v>0</v>
      </c>
      <c r="M99" s="290"/>
      <c r="N99" s="43"/>
      <c r="O99" s="43"/>
      <c r="P99" s="43"/>
      <c r="Q99" s="43"/>
      <c r="R99" s="280" t="s">
        <v>6</v>
      </c>
      <c r="S99" s="281"/>
      <c r="T99" s="291">
        <f>SUMIFS($AU$13:$AV$92,$C$13:$D$92,"訪問介護員",$E$13:$F$92,"C")+SUMIFS($AU$13:$AV$92,$C$13:$D$92,"サービス提供責任者",$E$13:$F$92,"C")</f>
        <v>0</v>
      </c>
      <c r="U99" s="292"/>
      <c r="V99" s="287">
        <f>SUMIFS($AW$13:$AX$92,$C$13:$D$92,"訪問介護員",$E$13:$F$92,"C")+SUMIFS($AW$13:$AX$92,$C$13:$D$92,"サービス提供責任者",$E$13:$F$92,"C")</f>
        <v>0</v>
      </c>
      <c r="W99" s="288"/>
      <c r="X99" s="86"/>
      <c r="Y99" s="275">
        <v>0</v>
      </c>
      <c r="Z99" s="276"/>
      <c r="AA99" s="295">
        <v>0</v>
      </c>
      <c r="AB99" s="296"/>
      <c r="AC99" s="86"/>
      <c r="AD99" s="86"/>
      <c r="AE99" s="291" t="s">
        <v>38</v>
      </c>
      <c r="AF99" s="292"/>
      <c r="AG99" s="43"/>
      <c r="AH99" s="43"/>
      <c r="AI99" s="280" t="s">
        <v>7</v>
      </c>
      <c r="AJ99" s="281"/>
      <c r="AK99" s="280" t="s">
        <v>103</v>
      </c>
      <c r="AL99" s="282"/>
      <c r="AM99" s="282"/>
      <c r="AN99" s="281"/>
      <c r="AO99" s="79"/>
      <c r="AP99" s="75"/>
      <c r="AQ99" s="148"/>
      <c r="AR99" s="148"/>
      <c r="AS99" s="128" t="s">
        <v>184</v>
      </c>
      <c r="AT99" s="149"/>
      <c r="AU99" s="149"/>
      <c r="AV99" s="129" t="s">
        <v>185</v>
      </c>
      <c r="AW99" s="150">
        <v>0</v>
      </c>
      <c r="AX99" s="150"/>
      <c r="AY99" s="126" t="s">
        <v>0</v>
      </c>
      <c r="AZ99" s="151" t="str">
        <f t="shared" si="9"/>
        <v/>
      </c>
      <c r="BA99" s="151"/>
    </row>
    <row r="100" spans="2:53" ht="20.25" customHeight="1">
      <c r="B100" s="43"/>
      <c r="C100" s="271" t="s">
        <v>29</v>
      </c>
      <c r="D100" s="271"/>
      <c r="E100" s="271"/>
      <c r="F100" s="290">
        <f>SUM(F97:G99)</f>
        <v>0</v>
      </c>
      <c r="G100" s="290"/>
      <c r="H100" s="290">
        <f>SUM(H97:I99)</f>
        <v>0</v>
      </c>
      <c r="I100" s="290"/>
      <c r="J100" s="290">
        <f>SUM(J97:K99)</f>
        <v>0</v>
      </c>
      <c r="K100" s="290"/>
      <c r="L100" s="290">
        <f>SUM(L97:M99)</f>
        <v>0</v>
      </c>
      <c r="M100" s="290"/>
      <c r="N100" s="314"/>
      <c r="O100" s="278"/>
      <c r="P100" s="43"/>
      <c r="Q100" s="43"/>
      <c r="R100" s="280" t="s">
        <v>7</v>
      </c>
      <c r="S100" s="281"/>
      <c r="T100" s="291">
        <f>SUMIFS($AU$13:$AV$92,$C$13:$D$92,"訪問介護員",$E$13:$F$92,"D")+SUMIFS($AU$13:$AV$92,$C$13:$D$92,"サービス提供責任者",$E$13:$F$92,"D")</f>
        <v>0</v>
      </c>
      <c r="U100" s="292"/>
      <c r="V100" s="287">
        <f>SUMIFS($AW$13:$AX$92,$C$13:$D$92,"訪問介護員",$E$13:$F$92,"D")+SUMIFS($AW$13:$AX$92,$C$13:$D$92,"サービス提供責任者",$E$13:$F$92,"D")</f>
        <v>0</v>
      </c>
      <c r="W100" s="288"/>
      <c r="X100" s="86"/>
      <c r="Y100" s="275">
        <v>0</v>
      </c>
      <c r="Z100" s="276"/>
      <c r="AA100" s="295">
        <v>0</v>
      </c>
      <c r="AB100" s="296"/>
      <c r="AC100" s="86"/>
      <c r="AD100" s="86"/>
      <c r="AE100" s="291" t="s">
        <v>38</v>
      </c>
      <c r="AF100" s="292"/>
      <c r="AG100" s="43"/>
      <c r="AH100" s="43"/>
      <c r="AI100" s="43"/>
      <c r="AJ100" s="361"/>
      <c r="AK100" s="361"/>
      <c r="AL100" s="362"/>
      <c r="AM100" s="362"/>
      <c r="AN100" s="364"/>
      <c r="AO100" s="364"/>
      <c r="AP100" s="75"/>
      <c r="AQ100" s="148"/>
      <c r="AR100" s="148"/>
      <c r="AS100" s="128" t="s">
        <v>184</v>
      </c>
      <c r="AT100" s="149"/>
      <c r="AU100" s="149"/>
      <c r="AV100" s="129" t="s">
        <v>185</v>
      </c>
      <c r="AW100" s="150">
        <v>0</v>
      </c>
      <c r="AX100" s="150"/>
      <c r="AY100" s="126" t="s">
        <v>0</v>
      </c>
      <c r="AZ100" s="151" t="str">
        <f t="shared" si="9"/>
        <v/>
      </c>
      <c r="BA100" s="151"/>
    </row>
    <row r="101" spans="2:53" ht="20.25" customHeight="1">
      <c r="B101" s="43"/>
      <c r="C101" s="43"/>
      <c r="D101" s="43"/>
      <c r="E101" s="43"/>
      <c r="F101" s="43"/>
      <c r="G101" s="43"/>
      <c r="H101" s="43"/>
      <c r="I101" s="43"/>
      <c r="J101" s="43"/>
      <c r="K101" s="43"/>
      <c r="L101" s="68" t="s">
        <v>31</v>
      </c>
      <c r="M101" s="68"/>
      <c r="N101" s="43"/>
      <c r="O101" s="43"/>
      <c r="P101" s="43"/>
      <c r="Q101" s="43"/>
      <c r="R101" s="280" t="s">
        <v>29</v>
      </c>
      <c r="S101" s="281"/>
      <c r="T101" s="291">
        <f>SUM(T97:U100)</f>
        <v>0</v>
      </c>
      <c r="U101" s="292"/>
      <c r="V101" s="287">
        <f>SUM(V97:W100)</f>
        <v>0</v>
      </c>
      <c r="W101" s="288"/>
      <c r="X101" s="86"/>
      <c r="Y101" s="291">
        <f>SUM(Y97:Z100)</f>
        <v>0</v>
      </c>
      <c r="Z101" s="292"/>
      <c r="AA101" s="291">
        <f>SUM(AA97:AB100)</f>
        <v>0</v>
      </c>
      <c r="AB101" s="292"/>
      <c r="AC101" s="86"/>
      <c r="AD101" s="86"/>
      <c r="AE101" s="291">
        <f>SUM(AE97:AF98)</f>
        <v>0</v>
      </c>
      <c r="AF101" s="292"/>
      <c r="AG101" s="43"/>
      <c r="AH101" s="43"/>
      <c r="AI101" s="43"/>
      <c r="AJ101" s="361"/>
      <c r="AK101" s="361"/>
      <c r="AL101" s="362"/>
      <c r="AM101" s="362"/>
      <c r="AN101" s="363"/>
      <c r="AO101" s="363"/>
      <c r="AP101" s="75"/>
      <c r="AQ101" s="148"/>
      <c r="AR101" s="148"/>
      <c r="AS101" s="128" t="s">
        <v>184</v>
      </c>
      <c r="AT101" s="149"/>
      <c r="AU101" s="149"/>
      <c r="AV101" s="129" t="s">
        <v>185</v>
      </c>
      <c r="AW101" s="150">
        <v>0</v>
      </c>
      <c r="AX101" s="150"/>
      <c r="AY101" s="126" t="s">
        <v>0</v>
      </c>
      <c r="AZ101" s="151" t="str">
        <f t="shared" si="9"/>
        <v/>
      </c>
      <c r="BA101" s="151"/>
    </row>
    <row r="102" spans="2:53" ht="20.25" customHeight="1">
      <c r="B102" s="43"/>
      <c r="C102" s="43"/>
      <c r="D102" s="43"/>
      <c r="E102" s="43"/>
      <c r="F102" s="43"/>
      <c r="G102" s="43"/>
      <c r="H102" s="43"/>
      <c r="I102" s="43"/>
      <c r="J102" s="43"/>
      <c r="K102" s="43"/>
      <c r="L102" s="360">
        <f>L100/3</f>
        <v>0</v>
      </c>
      <c r="M102" s="360"/>
      <c r="N102" s="43"/>
      <c r="O102" s="43"/>
      <c r="P102" s="43"/>
      <c r="Q102" s="43"/>
      <c r="R102" s="43"/>
      <c r="S102" s="43"/>
      <c r="T102" s="43"/>
      <c r="U102" s="43"/>
      <c r="V102" s="43"/>
      <c r="W102" s="43"/>
      <c r="X102" s="43"/>
      <c r="Y102" s="43"/>
      <c r="Z102" s="43"/>
      <c r="AA102" s="45"/>
      <c r="AB102" s="43"/>
      <c r="AC102" s="43"/>
      <c r="AD102" s="43"/>
      <c r="AE102" s="43"/>
      <c r="AF102" s="43"/>
      <c r="AG102" s="43"/>
      <c r="AH102" s="43"/>
      <c r="AI102" s="43"/>
      <c r="AJ102" s="75"/>
      <c r="AK102" s="75"/>
      <c r="AL102" s="75"/>
      <c r="AM102" s="75"/>
      <c r="AN102" s="75"/>
      <c r="AO102" s="75"/>
      <c r="AP102" s="75"/>
      <c r="AQ102" s="75"/>
      <c r="AR102" s="75"/>
      <c r="AS102" s="82"/>
      <c r="AT102" s="82"/>
      <c r="AU102" s="75"/>
      <c r="AV102" s="75"/>
      <c r="AW102" s="75"/>
    </row>
    <row r="103" spans="2:53" ht="20.25" customHeight="1">
      <c r="B103" s="43"/>
      <c r="C103" s="43"/>
      <c r="D103" s="43"/>
      <c r="E103" s="43"/>
      <c r="F103" s="43"/>
      <c r="G103" s="43"/>
      <c r="H103" s="43"/>
      <c r="I103" s="43"/>
      <c r="J103" s="43"/>
      <c r="K103" s="43"/>
      <c r="L103" s="43"/>
      <c r="M103" s="43"/>
      <c r="N103" s="43"/>
      <c r="O103" s="43"/>
      <c r="P103" s="43"/>
      <c r="Q103" s="43"/>
      <c r="R103" s="45" t="s">
        <v>67</v>
      </c>
      <c r="S103" s="43"/>
      <c r="T103" s="43"/>
      <c r="U103" s="43"/>
      <c r="V103" s="43"/>
      <c r="W103" s="43"/>
      <c r="X103" s="80" t="s">
        <v>137</v>
      </c>
      <c r="Y103" s="280" t="str">
        <f>IF($AZ$3="","",IF($AZ$3="暦月","暦月",IF($AZ$3="４週","週")))</f>
        <v/>
      </c>
      <c r="Z103" s="281"/>
      <c r="AA103" s="81"/>
      <c r="AB103" s="80"/>
      <c r="AC103" s="43"/>
      <c r="AD103" s="43"/>
      <c r="AE103" s="43"/>
      <c r="AF103" s="43"/>
      <c r="AG103" s="43"/>
      <c r="AH103" s="43"/>
      <c r="AI103" s="43"/>
      <c r="AJ103" s="76"/>
      <c r="AK103" s="75"/>
      <c r="AL103" s="75"/>
      <c r="AM103" s="75"/>
      <c r="AN103" s="75"/>
      <c r="AO103" s="75"/>
      <c r="AP103" s="75"/>
      <c r="AQ103" s="131"/>
      <c r="AR103" s="131" t="s">
        <v>186</v>
      </c>
      <c r="AS103" s="131"/>
      <c r="AT103" s="131"/>
      <c r="AU103" s="131"/>
      <c r="AV103" s="131"/>
      <c r="AW103" s="131"/>
      <c r="AX103" s="131"/>
      <c r="AY103" s="131"/>
      <c r="BA103" s="131"/>
    </row>
    <row r="104" spans="2:53" ht="20.25" customHeight="1">
      <c r="B104" s="43"/>
      <c r="C104" s="35"/>
      <c r="D104" s="69"/>
      <c r="E104" s="69"/>
      <c r="F104" s="43"/>
      <c r="G104" s="43"/>
      <c r="H104" s="43"/>
      <c r="I104" s="43"/>
      <c r="J104" s="43"/>
      <c r="K104" s="43"/>
      <c r="L104" s="70" t="s">
        <v>135</v>
      </c>
      <c r="M104" s="45"/>
      <c r="N104" s="45"/>
      <c r="O104" s="71"/>
      <c r="P104" s="43"/>
      <c r="Q104" s="43"/>
      <c r="R104" s="43" t="s">
        <v>61</v>
      </c>
      <c r="S104" s="43"/>
      <c r="T104" s="43"/>
      <c r="U104" s="43"/>
      <c r="V104" s="43"/>
      <c r="W104" s="43" t="s">
        <v>62</v>
      </c>
      <c r="X104" s="43"/>
      <c r="Y104" s="43"/>
      <c r="Z104" s="43"/>
      <c r="AA104" s="45"/>
      <c r="AB104" s="43"/>
      <c r="AC104" s="43"/>
      <c r="AD104" s="43"/>
      <c r="AE104" s="43"/>
      <c r="AF104" s="43"/>
      <c r="AG104" s="43"/>
      <c r="AH104" s="43"/>
      <c r="AI104" s="43"/>
      <c r="AJ104" s="75"/>
      <c r="AK104" s="75"/>
      <c r="AL104" s="75"/>
      <c r="AM104" s="75"/>
      <c r="AN104" s="75"/>
      <c r="AO104" s="75"/>
      <c r="AP104" s="75"/>
      <c r="AQ104" s="131"/>
      <c r="AR104" s="131" t="s">
        <v>187</v>
      </c>
      <c r="AS104" s="131"/>
      <c r="AT104" s="131"/>
      <c r="AU104" s="131"/>
      <c r="AV104" s="131"/>
      <c r="AW104" s="131"/>
      <c r="AX104" s="131"/>
      <c r="AY104" s="131"/>
      <c r="AZ104" s="131"/>
    </row>
    <row r="105" spans="2:53" ht="20.25" customHeight="1">
      <c r="B105" s="43"/>
      <c r="C105" s="72" t="s">
        <v>35</v>
      </c>
      <c r="D105" s="72"/>
      <c r="E105" s="43"/>
      <c r="F105" s="72" t="s">
        <v>37</v>
      </c>
      <c r="G105" s="72"/>
      <c r="H105" s="43"/>
      <c r="I105" s="73"/>
      <c r="J105" s="73"/>
      <c r="K105" s="43"/>
      <c r="L105" s="68" t="s">
        <v>70</v>
      </c>
      <c r="M105" s="68"/>
      <c r="N105" s="68"/>
      <c r="O105" s="43"/>
      <c r="P105" s="43"/>
      <c r="Q105" s="43"/>
      <c r="R105" s="43" t="str">
        <f>IF($Y$103="週","対象時間数（週平均）","対象時間数（当月合計）")</f>
        <v>対象時間数（当月合計）</v>
      </c>
      <c r="S105" s="43"/>
      <c r="T105" s="43"/>
      <c r="U105" s="43"/>
      <c r="V105" s="43"/>
      <c r="W105" s="43" t="str">
        <f>IF($Y$103="週","週に勤務すべき時間数","当月に勤務すべき時間数")</f>
        <v>当月に勤務すべき時間数</v>
      </c>
      <c r="X105" s="43"/>
      <c r="Y105" s="43"/>
      <c r="Z105" s="43"/>
      <c r="AA105" s="45"/>
      <c r="AB105" s="278" t="s">
        <v>63</v>
      </c>
      <c r="AC105" s="278"/>
      <c r="AD105" s="278"/>
      <c r="AE105" s="278"/>
      <c r="AF105" s="43"/>
      <c r="AG105" s="43"/>
      <c r="AH105" s="43"/>
      <c r="AI105" s="43"/>
      <c r="AJ105" s="75"/>
      <c r="AK105" s="75"/>
      <c r="AL105" s="75"/>
      <c r="AM105" s="75"/>
      <c r="AN105" s="75"/>
      <c r="AO105" s="75"/>
      <c r="AP105" s="75"/>
      <c r="AQ105" s="75"/>
      <c r="AR105" s="75"/>
      <c r="AS105" s="76"/>
      <c r="AT105" s="75"/>
      <c r="AU105" s="75"/>
      <c r="AV105" s="75"/>
      <c r="AW105" s="75"/>
    </row>
    <row r="106" spans="2:53" ht="20.25" customHeight="1">
      <c r="B106" s="43"/>
      <c r="C106" s="357">
        <f>L102</f>
        <v>0</v>
      </c>
      <c r="D106" s="358"/>
      <c r="E106" s="74" t="s">
        <v>32</v>
      </c>
      <c r="F106" s="306">
        <v>40</v>
      </c>
      <c r="G106" s="307"/>
      <c r="H106" s="74" t="s">
        <v>33</v>
      </c>
      <c r="I106" s="304">
        <f>C106/F106</f>
        <v>0</v>
      </c>
      <c r="J106" s="305"/>
      <c r="K106" s="74" t="s">
        <v>34</v>
      </c>
      <c r="L106" s="308">
        <f>IF(C106&lt;40,1,ROUNDUP(I106,1))</f>
        <v>1</v>
      </c>
      <c r="M106" s="309"/>
      <c r="N106" s="310"/>
      <c r="O106" s="43"/>
      <c r="P106" s="43"/>
      <c r="Q106" s="43"/>
      <c r="R106" s="311">
        <f>IF($Y$103="週",AA101,Y101)</f>
        <v>0</v>
      </c>
      <c r="S106" s="312"/>
      <c r="T106" s="312"/>
      <c r="U106" s="313"/>
      <c r="V106" s="74" t="s">
        <v>32</v>
      </c>
      <c r="W106" s="280">
        <f>IF($Y$103="週",$AV$5,$AZ$5)</f>
        <v>160</v>
      </c>
      <c r="X106" s="282"/>
      <c r="Y106" s="282"/>
      <c r="Z106" s="281"/>
      <c r="AA106" s="74" t="s">
        <v>33</v>
      </c>
      <c r="AB106" s="297">
        <f>ROUNDDOWN(R106/W106,1)</f>
        <v>0</v>
      </c>
      <c r="AC106" s="298"/>
      <c r="AD106" s="298"/>
      <c r="AE106" s="299"/>
      <c r="AF106" s="43"/>
      <c r="AG106" s="43"/>
      <c r="AH106" s="43"/>
      <c r="AI106" s="43"/>
      <c r="AJ106" s="365"/>
      <c r="AK106" s="365"/>
      <c r="AL106" s="365"/>
      <c r="AM106" s="365"/>
      <c r="AN106" s="78"/>
      <c r="AO106" s="361"/>
      <c r="AP106" s="361"/>
      <c r="AQ106" s="361"/>
      <c r="AR106" s="361"/>
      <c r="AS106" s="78"/>
      <c r="AT106" s="359"/>
      <c r="AU106" s="359"/>
      <c r="AV106" s="359"/>
      <c r="AW106" s="359"/>
    </row>
    <row r="107" spans="2:53" ht="20.25" customHeight="1">
      <c r="B107" s="43"/>
      <c r="C107" s="43"/>
      <c r="D107" s="43"/>
      <c r="E107" s="43"/>
      <c r="F107" s="43"/>
      <c r="G107" s="43"/>
      <c r="H107" s="43"/>
      <c r="I107" s="43"/>
      <c r="J107" s="43"/>
      <c r="K107" s="43"/>
      <c r="L107" s="43" t="s">
        <v>106</v>
      </c>
      <c r="M107" s="43"/>
      <c r="N107" s="43"/>
      <c r="O107" s="43"/>
      <c r="P107" s="43"/>
      <c r="Q107" s="43"/>
      <c r="R107" s="43"/>
      <c r="S107" s="43"/>
      <c r="T107" s="43"/>
      <c r="U107" s="43"/>
      <c r="V107" s="43"/>
      <c r="W107" s="43"/>
      <c r="X107" s="43"/>
      <c r="Y107" s="43"/>
      <c r="Z107" s="43"/>
      <c r="AA107" s="45"/>
      <c r="AB107" s="43" t="s">
        <v>105</v>
      </c>
      <c r="AC107" s="43"/>
      <c r="AD107" s="43"/>
      <c r="AE107" s="43"/>
      <c r="AF107" s="43"/>
      <c r="AG107" s="43"/>
      <c r="AH107" s="43"/>
      <c r="AI107" s="43"/>
      <c r="AJ107" s="75"/>
      <c r="AK107" s="75"/>
      <c r="AL107" s="75"/>
      <c r="AM107" s="75"/>
      <c r="AN107" s="75"/>
      <c r="AO107" s="75"/>
      <c r="AP107" s="75"/>
      <c r="AQ107" s="75"/>
      <c r="AR107" s="75"/>
      <c r="AS107" s="76"/>
      <c r="AT107" s="75"/>
      <c r="AU107" s="75"/>
      <c r="AV107" s="75"/>
      <c r="AW107" s="75"/>
    </row>
    <row r="108" spans="2:53" ht="20.25" customHeight="1">
      <c r="B108" s="43"/>
      <c r="C108" s="43" t="s">
        <v>145</v>
      </c>
      <c r="D108" s="43"/>
      <c r="E108" s="43"/>
      <c r="F108" s="43"/>
      <c r="G108" s="43"/>
      <c r="H108" s="43"/>
      <c r="I108" s="43"/>
      <c r="J108" s="43"/>
      <c r="K108" s="43"/>
      <c r="L108" s="43"/>
      <c r="M108" s="43"/>
      <c r="N108" s="43"/>
      <c r="O108" s="43"/>
      <c r="P108" s="43"/>
      <c r="Q108" s="43"/>
      <c r="R108" s="43" t="s">
        <v>66</v>
      </c>
      <c r="S108" s="43"/>
      <c r="T108" s="43"/>
      <c r="U108" s="43"/>
      <c r="V108" s="43"/>
      <c r="W108" s="43"/>
      <c r="X108" s="43"/>
      <c r="Y108" s="43"/>
      <c r="Z108" s="43"/>
      <c r="AA108" s="45"/>
      <c r="AB108" s="43"/>
      <c r="AC108" s="43"/>
      <c r="AD108" s="43"/>
      <c r="AE108" s="43"/>
      <c r="AF108" s="43"/>
      <c r="AG108" s="43"/>
      <c r="AH108" s="43"/>
      <c r="AI108" s="43"/>
      <c r="AJ108" s="43"/>
      <c r="AK108" s="83"/>
      <c r="AL108" s="84"/>
      <c r="AM108" s="84"/>
      <c r="AN108" s="43"/>
      <c r="AO108" s="43"/>
      <c r="AP108" s="43"/>
      <c r="AQ108" s="43"/>
      <c r="AR108" s="43"/>
      <c r="AS108" s="43"/>
      <c r="AT108" s="43"/>
      <c r="AU108" s="43"/>
      <c r="AV108" s="43"/>
      <c r="AW108" s="43"/>
    </row>
    <row r="109" spans="2:53" ht="20.25" customHeight="1">
      <c r="B109" s="43"/>
      <c r="C109" s="43"/>
      <c r="D109" s="43" t="s">
        <v>146</v>
      </c>
      <c r="E109" s="43"/>
      <c r="F109" s="43"/>
      <c r="G109" s="43"/>
      <c r="H109" s="43"/>
      <c r="I109" s="43"/>
      <c r="J109" s="43"/>
      <c r="K109" s="43"/>
      <c r="L109" s="43"/>
      <c r="M109" s="43"/>
      <c r="N109" s="43"/>
      <c r="O109" s="43"/>
      <c r="P109" s="43"/>
      <c r="Q109" s="43"/>
      <c r="R109" s="43" t="s">
        <v>69</v>
      </c>
      <c r="S109" s="43"/>
      <c r="T109" s="43"/>
      <c r="U109" s="43"/>
      <c r="V109" s="43"/>
      <c r="W109" s="43"/>
      <c r="X109" s="43"/>
      <c r="Y109" s="43"/>
      <c r="Z109" s="43"/>
      <c r="AA109" s="45"/>
      <c r="AB109" s="74"/>
      <c r="AC109" s="74"/>
      <c r="AD109" s="74"/>
      <c r="AE109" s="74"/>
      <c r="AF109" s="43"/>
      <c r="AG109" s="43"/>
      <c r="AH109" s="43"/>
      <c r="AI109" s="43"/>
      <c r="AJ109" s="43"/>
      <c r="AK109" s="83"/>
      <c r="AL109" s="84"/>
      <c r="AM109" s="84"/>
      <c r="AN109" s="43"/>
      <c r="AO109" s="43"/>
      <c r="AP109" s="43"/>
      <c r="AQ109" s="43"/>
      <c r="AR109" s="43"/>
      <c r="AS109" s="43"/>
      <c r="AT109" s="43"/>
      <c r="AU109" s="43"/>
      <c r="AV109" s="43"/>
      <c r="AW109" s="43"/>
    </row>
    <row r="110" spans="2:53" ht="20.25" customHeight="1">
      <c r="B110" s="43"/>
      <c r="C110" s="43" t="s">
        <v>39</v>
      </c>
      <c r="D110" s="43"/>
      <c r="E110" s="43"/>
      <c r="F110" s="43"/>
      <c r="G110" s="43"/>
      <c r="H110" s="43"/>
      <c r="I110" s="43"/>
      <c r="J110" s="43"/>
      <c r="K110" s="43"/>
      <c r="L110" s="43"/>
      <c r="M110" s="43"/>
      <c r="N110" s="43"/>
      <c r="O110" s="43"/>
      <c r="P110" s="43"/>
      <c r="Q110" s="43"/>
      <c r="R110" s="43" t="s">
        <v>64</v>
      </c>
      <c r="S110" s="43"/>
      <c r="T110" s="43"/>
      <c r="U110" s="43"/>
      <c r="V110" s="43"/>
      <c r="W110" s="43" t="s">
        <v>68</v>
      </c>
      <c r="X110" s="43"/>
      <c r="Y110" s="43"/>
      <c r="Z110" s="43"/>
      <c r="AA110" s="43"/>
      <c r="AB110" s="274" t="s">
        <v>29</v>
      </c>
      <c r="AC110" s="274"/>
      <c r="AD110" s="274"/>
      <c r="AE110" s="274"/>
      <c r="AF110" s="43"/>
      <c r="AG110" s="43"/>
      <c r="AH110" s="43"/>
      <c r="AI110" s="43"/>
      <c r="AJ110" s="43"/>
      <c r="AK110" s="83"/>
      <c r="AL110" s="84"/>
      <c r="AM110" s="84"/>
      <c r="AN110" s="43"/>
      <c r="AO110" s="43"/>
      <c r="AP110" s="43"/>
      <c r="AQ110" s="43"/>
      <c r="AR110" s="43"/>
      <c r="AS110" s="43"/>
      <c r="AT110" s="43"/>
      <c r="AU110" s="43"/>
      <c r="AV110" s="43"/>
      <c r="AW110" s="43"/>
    </row>
    <row r="111" spans="2:53" ht="20.25" customHeight="1">
      <c r="B111" s="43"/>
      <c r="C111" s="43" t="s">
        <v>40</v>
      </c>
      <c r="D111" s="43"/>
      <c r="E111" s="43"/>
      <c r="F111" s="43"/>
      <c r="G111" s="43"/>
      <c r="H111" s="43"/>
      <c r="I111" s="43"/>
      <c r="J111" s="43"/>
      <c r="K111" s="43"/>
      <c r="L111" s="43"/>
      <c r="M111" s="43"/>
      <c r="N111" s="43"/>
      <c r="O111" s="43"/>
      <c r="P111" s="43"/>
      <c r="Q111" s="43"/>
      <c r="R111" s="311">
        <f>AE101</f>
        <v>0</v>
      </c>
      <c r="S111" s="312"/>
      <c r="T111" s="312"/>
      <c r="U111" s="313"/>
      <c r="V111" s="74" t="s">
        <v>123</v>
      </c>
      <c r="W111" s="297">
        <f>AB106</f>
        <v>0</v>
      </c>
      <c r="X111" s="298"/>
      <c r="Y111" s="298"/>
      <c r="Z111" s="299"/>
      <c r="AA111" s="74" t="s">
        <v>33</v>
      </c>
      <c r="AB111" s="300">
        <f>ROUNDDOWN(R111+W111,1)</f>
        <v>0</v>
      </c>
      <c r="AC111" s="301"/>
      <c r="AD111" s="301"/>
      <c r="AE111" s="302"/>
      <c r="AF111" s="43"/>
      <c r="AG111" s="43"/>
      <c r="AH111" s="43"/>
      <c r="AI111" s="43"/>
      <c r="AJ111" s="43"/>
      <c r="AK111" s="83"/>
      <c r="AL111" s="84"/>
      <c r="AM111" s="84"/>
      <c r="AN111" s="43"/>
      <c r="AO111" s="43"/>
      <c r="AP111" s="43"/>
      <c r="AQ111" s="43"/>
      <c r="AR111" s="43"/>
      <c r="AS111" s="43"/>
      <c r="AT111" s="43"/>
      <c r="AU111" s="43"/>
      <c r="AV111" s="43"/>
      <c r="AW111" s="43"/>
    </row>
    <row r="112" spans="2:53" ht="20.25" customHeight="1">
      <c r="B112" s="43"/>
      <c r="C112" s="43" t="s">
        <v>41</v>
      </c>
      <c r="D112" s="69"/>
      <c r="E112" s="69"/>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5"/>
      <c r="AD112" s="43"/>
      <c r="AE112" s="43"/>
      <c r="AF112" s="43"/>
      <c r="AG112" s="43"/>
      <c r="AH112" s="43"/>
      <c r="AI112" s="43"/>
      <c r="AJ112" s="43"/>
      <c r="AK112" s="83"/>
      <c r="AL112" s="84"/>
      <c r="AM112" s="84"/>
      <c r="AN112" s="43"/>
      <c r="AO112" s="43"/>
      <c r="AP112" s="43"/>
      <c r="AQ112" s="43"/>
      <c r="AR112" s="43"/>
      <c r="AS112" s="43"/>
      <c r="AT112" s="43"/>
      <c r="AU112" s="43"/>
      <c r="AV112" s="43"/>
      <c r="AW112" s="43"/>
    </row>
    <row r="113" spans="3:58" ht="20.25" customHeight="1">
      <c r="C113" s="2"/>
      <c r="D113" s="2"/>
      <c r="T113" s="2"/>
      <c r="AJ113" s="6"/>
      <c r="AK113" s="7"/>
      <c r="AL113" s="7"/>
      <c r="BE113" s="7"/>
    </row>
    <row r="114" spans="3:58" ht="20.25" customHeight="1">
      <c r="C114" s="2"/>
      <c r="D114" s="2"/>
      <c r="U114" s="2"/>
      <c r="AK114" s="6"/>
      <c r="AL114" s="7"/>
      <c r="AM114" s="7"/>
      <c r="BF114" s="7"/>
    </row>
    <row r="115" spans="3:58" ht="20.25" customHeight="1">
      <c r="D115" s="2"/>
      <c r="U115" s="2"/>
      <c r="AK115" s="6"/>
      <c r="AL115" s="7"/>
      <c r="AM115" s="7"/>
      <c r="BF115" s="7"/>
    </row>
    <row r="116" spans="3:58" ht="20.25" customHeight="1">
      <c r="C116" s="2"/>
      <c r="D116" s="2"/>
      <c r="U116" s="2"/>
      <c r="AK116" s="6"/>
      <c r="AL116" s="7"/>
      <c r="AM116" s="7"/>
      <c r="BF116" s="7"/>
    </row>
    <row r="117" spans="3:58" ht="20.25" customHeight="1">
      <c r="C117" s="6"/>
      <c r="D117" s="6"/>
      <c r="E117" s="6"/>
      <c r="F117" s="6"/>
      <c r="G117" s="6"/>
      <c r="H117" s="6"/>
      <c r="I117" s="6"/>
      <c r="J117" s="6"/>
      <c r="K117" s="6"/>
      <c r="L117" s="6"/>
      <c r="M117" s="6"/>
      <c r="N117" s="6"/>
      <c r="O117" s="6"/>
      <c r="P117" s="6"/>
      <c r="Q117" s="6"/>
      <c r="R117" s="6"/>
      <c r="S117" s="6"/>
      <c r="T117" s="6"/>
      <c r="U117" s="7"/>
      <c r="V117" s="7"/>
      <c r="W117" s="6"/>
      <c r="X117" s="6"/>
      <c r="Y117" s="6"/>
      <c r="Z117" s="6"/>
      <c r="AA117" s="6"/>
      <c r="AB117" s="6"/>
      <c r="AC117" s="6"/>
      <c r="AD117" s="6"/>
      <c r="AE117" s="6"/>
      <c r="AF117" s="6"/>
      <c r="AG117" s="6"/>
      <c r="AH117" s="6"/>
      <c r="AI117" s="6"/>
      <c r="AJ117" s="6"/>
      <c r="AK117" s="6"/>
      <c r="AL117" s="7"/>
      <c r="AM117" s="7"/>
      <c r="BF117" s="7"/>
    </row>
    <row r="118" spans="3:58" ht="20.25" customHeight="1">
      <c r="C118" s="6"/>
      <c r="D118" s="6"/>
      <c r="E118" s="6"/>
      <c r="F118" s="6"/>
      <c r="G118" s="6"/>
      <c r="H118" s="6"/>
      <c r="I118" s="6"/>
      <c r="J118" s="6"/>
      <c r="K118" s="6"/>
      <c r="L118" s="6"/>
      <c r="M118" s="6"/>
      <c r="N118" s="6"/>
      <c r="O118" s="6"/>
      <c r="P118" s="6"/>
      <c r="Q118" s="6"/>
      <c r="R118" s="6"/>
      <c r="S118" s="6"/>
      <c r="T118" s="6"/>
      <c r="U118" s="7"/>
      <c r="V118" s="7"/>
      <c r="W118" s="6"/>
      <c r="X118" s="6"/>
      <c r="Y118" s="6"/>
      <c r="Z118" s="6"/>
      <c r="AA118" s="6"/>
      <c r="AB118" s="6"/>
      <c r="AC118" s="6"/>
      <c r="AD118" s="6"/>
      <c r="AE118" s="6"/>
      <c r="AF118" s="6"/>
      <c r="AG118" s="6"/>
      <c r="AH118" s="6"/>
      <c r="AI118" s="6"/>
      <c r="AJ118" s="6"/>
      <c r="AK118" s="6"/>
      <c r="AL118" s="7"/>
      <c r="AM118" s="7"/>
      <c r="BF118" s="7"/>
    </row>
  </sheetData>
  <sheetProtection insertRows="0"/>
  <mergeCells count="708">
    <mergeCell ref="AV5:AW5"/>
    <mergeCell ref="AZ5:BA5"/>
    <mergeCell ref="AZ6:BA6"/>
    <mergeCell ref="AM1:BA1"/>
    <mergeCell ref="U2:V2"/>
    <mergeCell ref="X2:Y2"/>
    <mergeCell ref="AB2:AC2"/>
    <mergeCell ref="AM2:BA2"/>
    <mergeCell ref="AZ3:BC3"/>
    <mergeCell ref="AZ4:BC4"/>
    <mergeCell ref="C4:V6"/>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C29:D29"/>
    <mergeCell ref="E29:F29"/>
    <mergeCell ref="G29:K29"/>
    <mergeCell ref="L29:O29"/>
    <mergeCell ref="AU29:AV29"/>
    <mergeCell ref="AW29:AX29"/>
    <mergeCell ref="AY30:BD30"/>
    <mergeCell ref="C31:D31"/>
    <mergeCell ref="E31:F31"/>
    <mergeCell ref="AY31:BD31"/>
    <mergeCell ref="C92:D92"/>
    <mergeCell ref="E92:F92"/>
    <mergeCell ref="G92:K92"/>
    <mergeCell ref="L92:O92"/>
    <mergeCell ref="AU92:AV92"/>
    <mergeCell ref="AW92:AX92"/>
    <mergeCell ref="AY92:BD92"/>
    <mergeCell ref="C30:D30"/>
    <mergeCell ref="E30:F30"/>
    <mergeCell ref="C32:D32"/>
    <mergeCell ref="E32:F32"/>
    <mergeCell ref="AY32:BD32"/>
    <mergeCell ref="AY33:BD33"/>
    <mergeCell ref="C34:D34"/>
    <mergeCell ref="E34:F34"/>
    <mergeCell ref="G34:K34"/>
    <mergeCell ref="C33:D33"/>
    <mergeCell ref="E33:F33"/>
    <mergeCell ref="G33:K33"/>
    <mergeCell ref="C36:D36"/>
    <mergeCell ref="E36:F36"/>
    <mergeCell ref="G36:K36"/>
    <mergeCell ref="C35:D35"/>
    <mergeCell ref="E35:F35"/>
    <mergeCell ref="L95:M95"/>
    <mergeCell ref="R95:S96"/>
    <mergeCell ref="T95:W95"/>
    <mergeCell ref="Y95:AB95"/>
    <mergeCell ref="AI95:AJ95"/>
    <mergeCell ref="AK95:AN95"/>
    <mergeCell ref="AI96:AJ96"/>
    <mergeCell ref="AK96:AN96"/>
    <mergeCell ref="AY29:BD29"/>
    <mergeCell ref="L34:O34"/>
    <mergeCell ref="AU34:AV34"/>
    <mergeCell ref="AW34:AX34"/>
    <mergeCell ref="AY34:BD34"/>
    <mergeCell ref="L33:O33"/>
    <mergeCell ref="AU33:AV33"/>
    <mergeCell ref="AW33:AX33"/>
    <mergeCell ref="AY35:BD35"/>
    <mergeCell ref="L36:O36"/>
    <mergeCell ref="AU36:AV36"/>
    <mergeCell ref="AW36:AX36"/>
    <mergeCell ref="AY36:BD36"/>
    <mergeCell ref="AY39:BD39"/>
    <mergeCell ref="AY41:BD41"/>
    <mergeCell ref="AY43:BD43"/>
    <mergeCell ref="C96:E96"/>
    <mergeCell ref="F96:G96"/>
    <mergeCell ref="H96:I96"/>
    <mergeCell ref="J96:K96"/>
    <mergeCell ref="L96:M96"/>
    <mergeCell ref="T96:U96"/>
    <mergeCell ref="V96:W96"/>
    <mergeCell ref="Y96:Z96"/>
    <mergeCell ref="AA96:AB96"/>
    <mergeCell ref="V97:W97"/>
    <mergeCell ref="Y97:Z97"/>
    <mergeCell ref="AA97:AB97"/>
    <mergeCell ref="AE97:AF97"/>
    <mergeCell ref="AI97:AJ97"/>
    <mergeCell ref="AK97:AN97"/>
    <mergeCell ref="C97:E97"/>
    <mergeCell ref="F97:G97"/>
    <mergeCell ref="H97:I97"/>
    <mergeCell ref="J97:K97"/>
    <mergeCell ref="L97:M97"/>
    <mergeCell ref="R97:S97"/>
    <mergeCell ref="T97:U97"/>
    <mergeCell ref="AI98:AJ98"/>
    <mergeCell ref="AK98:AN98"/>
    <mergeCell ref="AQ98:AR98"/>
    <mergeCell ref="C98:E98"/>
    <mergeCell ref="F98:G98"/>
    <mergeCell ref="H98:I98"/>
    <mergeCell ref="J98:K98"/>
    <mergeCell ref="L98:M98"/>
    <mergeCell ref="R98:S98"/>
    <mergeCell ref="T98:U98"/>
    <mergeCell ref="V98:W98"/>
    <mergeCell ref="Y98:Z98"/>
    <mergeCell ref="AA98:AB98"/>
    <mergeCell ref="AE98:AF98"/>
    <mergeCell ref="C100:E100"/>
    <mergeCell ref="F100:G100"/>
    <mergeCell ref="H100:I100"/>
    <mergeCell ref="J100:K100"/>
    <mergeCell ref="L100:M100"/>
    <mergeCell ref="N100:O100"/>
    <mergeCell ref="R100:S100"/>
    <mergeCell ref="T99:U99"/>
    <mergeCell ref="V99:W99"/>
    <mergeCell ref="C99:E99"/>
    <mergeCell ref="F99:G99"/>
    <mergeCell ref="H99:I99"/>
    <mergeCell ref="J99:K99"/>
    <mergeCell ref="L99:M99"/>
    <mergeCell ref="R99:S99"/>
    <mergeCell ref="T100:U100"/>
    <mergeCell ref="V100:W100"/>
    <mergeCell ref="AE100:AF100"/>
    <mergeCell ref="AJ100:AK100"/>
    <mergeCell ref="AK99:AN99"/>
    <mergeCell ref="AQ99:AR99"/>
    <mergeCell ref="Y99:Z99"/>
    <mergeCell ref="AA99:AB99"/>
    <mergeCell ref="AE99:AF99"/>
    <mergeCell ref="AI99:AJ99"/>
    <mergeCell ref="AN100:AO100"/>
    <mergeCell ref="AQ100:AR100"/>
    <mergeCell ref="C106:D106"/>
    <mergeCell ref="F106:G106"/>
    <mergeCell ref="I106:J106"/>
    <mergeCell ref="L106:N106"/>
    <mergeCell ref="R106:U106"/>
    <mergeCell ref="W106:Z106"/>
    <mergeCell ref="AB106:AE106"/>
    <mergeCell ref="AJ101:AK101"/>
    <mergeCell ref="AL101:AM101"/>
    <mergeCell ref="AJ106:AM106"/>
    <mergeCell ref="L102:M102"/>
    <mergeCell ref="R101:S101"/>
    <mergeCell ref="T101:U101"/>
    <mergeCell ref="V101:W101"/>
    <mergeCell ref="Y101:Z101"/>
    <mergeCell ref="AA101:AB101"/>
    <mergeCell ref="AE101:AF101"/>
    <mergeCell ref="AO106:AR106"/>
    <mergeCell ref="AT106:AW106"/>
    <mergeCell ref="AB110:AE110"/>
    <mergeCell ref="R111:U111"/>
    <mergeCell ref="W111:Z111"/>
    <mergeCell ref="AB111:AE111"/>
    <mergeCell ref="Y103:Z103"/>
    <mergeCell ref="AB105:AE105"/>
    <mergeCell ref="G30:K30"/>
    <mergeCell ref="L30:O30"/>
    <mergeCell ref="AU30:AV30"/>
    <mergeCell ref="AW30:AX30"/>
    <mergeCell ref="G31:K31"/>
    <mergeCell ref="L31:O31"/>
    <mergeCell ref="AU31:AV31"/>
    <mergeCell ref="AW31:AX31"/>
    <mergeCell ref="G32:K32"/>
    <mergeCell ref="L32:O32"/>
    <mergeCell ref="AU32:AV32"/>
    <mergeCell ref="AW32:AX32"/>
    <mergeCell ref="AN101:AO101"/>
    <mergeCell ref="AL100:AM100"/>
    <mergeCell ref="Y100:Z100"/>
    <mergeCell ref="AA100:AB100"/>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91:BD91"/>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Q94:BA94"/>
    <mergeCell ref="AQ95:BA95"/>
    <mergeCell ref="AQ96:AR96"/>
    <mergeCell ref="AT96:AU96"/>
    <mergeCell ref="AV96:AY96"/>
    <mergeCell ref="AZ96:BA96"/>
    <mergeCell ref="AQ97:AR97"/>
    <mergeCell ref="AT97:AU97"/>
    <mergeCell ref="AW97:AX97"/>
    <mergeCell ref="AZ97:BA97"/>
    <mergeCell ref="AQ101:AR101"/>
    <mergeCell ref="AT101:AU101"/>
    <mergeCell ref="AW101:AX101"/>
    <mergeCell ref="AZ101:BA101"/>
    <mergeCell ref="AT98:AU98"/>
    <mergeCell ref="AW98:AX98"/>
    <mergeCell ref="AZ98:BA98"/>
    <mergeCell ref="AT99:AU99"/>
    <mergeCell ref="AW99:AX99"/>
    <mergeCell ref="AZ99:BA99"/>
    <mergeCell ref="AT100:AU100"/>
    <mergeCell ref="AW100:AX100"/>
    <mergeCell ref="AZ100:BA100"/>
  </mergeCells>
  <phoneticPr fontId="1"/>
  <conditionalFormatting sqref="P13:AX92">
    <cfRule type="expression" dxfId="6" priority="7">
      <formula>INDIRECT(ADDRESS(ROW(),COLUMN()))=TRUNC(INDIRECT(ADDRESS(ROW(),COLUMN())))</formula>
    </cfRule>
  </conditionalFormatting>
  <conditionalFormatting sqref="F97:M100">
    <cfRule type="expression" dxfId="5" priority="6">
      <formula>INDIRECT(ADDRESS(ROW(),COLUMN()))=TRUNC(INDIRECT(ADDRESS(ROW(),COLUMN())))</formula>
    </cfRule>
  </conditionalFormatting>
  <conditionalFormatting sqref="T97:AF101">
    <cfRule type="expression" dxfId="4" priority="5">
      <formula>INDIRECT(ADDRESS(ROW(),COLUMN()))=TRUNC(INDIRECT(ADDRESS(ROW(),COLUMN())))</formula>
    </cfRule>
  </conditionalFormatting>
  <conditionalFormatting sqref="L102:M102">
    <cfRule type="expression" dxfId="3" priority="4">
      <formula>INDIRECT(ADDRESS(ROW(),COLUMN()))=TRUNC(INDIRECT(ADDRESS(ROW(),COLUMN())))</formula>
    </cfRule>
  </conditionalFormatting>
  <conditionalFormatting sqref="C106:D106">
    <cfRule type="expression" dxfId="2" priority="3">
      <formula>INDIRECT(ADDRESS(ROW(),COLUMN()))=TRUNC(INDIRECT(ADDRESS(ROW(),COLUMN())))</formula>
    </cfRule>
  </conditionalFormatting>
  <conditionalFormatting sqref="R106:U106">
    <cfRule type="expression" dxfId="1" priority="2">
      <formula>INDIRECT(ADDRESS(ROW(),COLUMN()))=TRUNC(INDIRECT(ADDRESS(ROW(),COLUMN())))</formula>
    </cfRule>
  </conditionalFormatting>
  <conditionalFormatting sqref="R111:U111">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howErrorMessage="1" sqref="F106">
      <formula1>"40,50"</formula1>
    </dataValidation>
    <dataValidation type="list" allowBlank="1" showInputMessage="1" showErrorMessage="1" sqref="AZ4">
      <formula1>"予定,実績,予定・実績"</formula1>
    </dataValidation>
    <dataValidation type="list" allowBlank="1" showInputMessage="1" sqref="C13:D92">
      <formula1>職種</formula1>
    </dataValidation>
    <dataValidation type="list" allowBlank="1" showInputMessage="1" sqref="E13:F92">
      <formula1>"A, B, C, D"</formula1>
    </dataValidation>
    <dataValidation type="list" errorStyle="warning" allowBlank="1" showInputMessage="1" error="リストにない場合のみ、入力してください。" sqref="G13:K92">
      <formula1>INDIRECT(C13)</formula1>
    </dataValidation>
    <dataValidation imeMode="off" allowBlank="1" showInputMessage="1" showErrorMessage="1" sqref="AQ97:AR101 AT97:AU101 AW97:AX101"/>
  </dataValidations>
  <printOptions horizontalCentered="1"/>
  <pageMargins left="0.23622047244094491" right="0.23622047244094491" top="0.62992125984251968" bottom="0.27559055118110237" header="0.31496062992125984" footer="0.31496062992125984"/>
  <pageSetup paperSize="9" scale="41" fitToHeight="0" orientation="landscape" blackAndWhite="1" r:id="rId1"/>
  <headerFooter>
    <oddFooter>&amp;R&amp;16&amp;P/&amp;N</oddFooter>
  </headerFooter>
  <rowBreaks count="3" manualBreakCount="3">
    <brk id="37" max="55" man="1"/>
    <brk id="62" max="55" man="1"/>
    <brk id="87" max="55" man="1"/>
  </rowBreaks>
  <colBreaks count="1" manualBreakCount="1">
    <brk id="58"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7" zoomScale="80" zoomScaleNormal="80" workbookViewId="0">
      <selection activeCell="C5" sqref="C5"/>
    </sheetView>
  </sheetViews>
  <sheetFormatPr defaultColWidth="9" defaultRowHeight="25.5"/>
  <cols>
    <col min="1" max="1" width="2" style="89" customWidth="1"/>
    <col min="2" max="2" width="7.125" style="89" bestFit="1" customWidth="1"/>
    <col min="3" max="11" width="40.625" style="89" customWidth="1"/>
    <col min="12" max="16384" width="9" style="89"/>
  </cols>
  <sheetData>
    <row r="1" spans="2:11">
      <c r="B1" s="89" t="s">
        <v>110</v>
      </c>
    </row>
    <row r="3" spans="2:11">
      <c r="B3" s="90" t="s">
        <v>111</v>
      </c>
      <c r="C3" s="90" t="s">
        <v>112</v>
      </c>
    </row>
    <row r="4" spans="2:11">
      <c r="B4" s="90">
        <v>1</v>
      </c>
      <c r="C4" s="91" t="s">
        <v>113</v>
      </c>
    </row>
    <row r="5" spans="2:11">
      <c r="B5" s="90">
        <v>2</v>
      </c>
      <c r="C5" s="91" t="s">
        <v>174</v>
      </c>
    </row>
    <row r="6" spans="2:11">
      <c r="B6" s="90">
        <v>3</v>
      </c>
      <c r="C6" s="91" t="s">
        <v>175</v>
      </c>
    </row>
    <row r="7" spans="2:11">
      <c r="B7" s="90">
        <v>4</v>
      </c>
      <c r="C7" s="91"/>
    </row>
    <row r="8" spans="2:11">
      <c r="B8" s="90">
        <v>5</v>
      </c>
      <c r="C8" s="91"/>
    </row>
    <row r="10" spans="2:11">
      <c r="B10" s="89" t="s">
        <v>109</v>
      </c>
    </row>
    <row r="11" spans="2:11" ht="26.25" thickBot="1"/>
    <row r="12" spans="2:11" ht="26.25" thickBot="1">
      <c r="B12" s="92" t="s">
        <v>92</v>
      </c>
      <c r="C12" s="93" t="s">
        <v>2</v>
      </c>
      <c r="D12" s="94" t="s">
        <v>43</v>
      </c>
      <c r="E12" s="95" t="s">
        <v>42</v>
      </c>
      <c r="F12" s="94" t="s">
        <v>144</v>
      </c>
      <c r="G12" s="96" t="s">
        <v>144</v>
      </c>
      <c r="H12" s="96" t="s">
        <v>144</v>
      </c>
      <c r="I12" s="96" t="s">
        <v>144</v>
      </c>
      <c r="J12" s="96" t="s">
        <v>144</v>
      </c>
      <c r="K12" s="97" t="s">
        <v>144</v>
      </c>
    </row>
    <row r="13" spans="2:11">
      <c r="B13" s="366" t="s">
        <v>93</v>
      </c>
      <c r="C13" s="98" t="s">
        <v>50</v>
      </c>
      <c r="D13" s="99" t="s">
        <v>3</v>
      </c>
      <c r="E13" s="100" t="s">
        <v>3</v>
      </c>
      <c r="F13" s="100"/>
      <c r="G13" s="101"/>
      <c r="H13" s="101"/>
      <c r="I13" s="101"/>
      <c r="J13" s="101"/>
      <c r="K13" s="102"/>
    </row>
    <row r="14" spans="2:11">
      <c r="B14" s="366"/>
      <c r="C14" s="103" t="s">
        <v>50</v>
      </c>
      <c r="D14" s="104" t="s">
        <v>51</v>
      </c>
      <c r="E14" s="105" t="s">
        <v>44</v>
      </c>
      <c r="F14" s="105"/>
      <c r="G14" s="91"/>
      <c r="H14" s="91"/>
      <c r="I14" s="91"/>
      <c r="J14" s="91"/>
      <c r="K14" s="106"/>
    </row>
    <row r="15" spans="2:11">
      <c r="B15" s="366"/>
      <c r="C15" s="103" t="s">
        <v>50</v>
      </c>
      <c r="D15" s="107" t="s">
        <v>52</v>
      </c>
      <c r="E15" s="108" t="s">
        <v>45</v>
      </c>
      <c r="F15" s="108"/>
      <c r="G15" s="91"/>
      <c r="H15" s="91"/>
      <c r="I15" s="91"/>
      <c r="J15" s="91"/>
      <c r="K15" s="106"/>
    </row>
    <row r="16" spans="2:11">
      <c r="B16" s="366"/>
      <c r="C16" s="103" t="s">
        <v>50</v>
      </c>
      <c r="D16" s="107" t="s">
        <v>119</v>
      </c>
      <c r="E16" s="108" t="s">
        <v>114</v>
      </c>
      <c r="F16" s="108"/>
      <c r="G16" s="91"/>
      <c r="H16" s="91"/>
      <c r="I16" s="91"/>
      <c r="J16" s="91"/>
      <c r="K16" s="106"/>
    </row>
    <row r="17" spans="2:11">
      <c r="B17" s="366"/>
      <c r="C17" s="103" t="s">
        <v>50</v>
      </c>
      <c r="D17" s="107" t="s">
        <v>49</v>
      </c>
      <c r="E17" s="108" t="s">
        <v>115</v>
      </c>
      <c r="F17" s="108"/>
      <c r="G17" s="91"/>
      <c r="H17" s="91"/>
      <c r="I17" s="91"/>
      <c r="J17" s="91"/>
      <c r="K17" s="106"/>
    </row>
    <row r="18" spans="2:11">
      <c r="B18" s="366"/>
      <c r="C18" s="103" t="s">
        <v>50</v>
      </c>
      <c r="D18" s="107" t="s">
        <v>47</v>
      </c>
      <c r="E18" s="108" t="s">
        <v>116</v>
      </c>
      <c r="F18" s="108"/>
      <c r="G18" s="91"/>
      <c r="H18" s="91"/>
      <c r="I18" s="91"/>
      <c r="J18" s="91"/>
      <c r="K18" s="106"/>
    </row>
    <row r="19" spans="2:11">
      <c r="B19" s="366"/>
      <c r="C19" s="103" t="s">
        <v>50</v>
      </c>
      <c r="D19" s="107" t="s">
        <v>127</v>
      </c>
      <c r="E19" s="108" t="s">
        <v>46</v>
      </c>
      <c r="F19" s="108"/>
      <c r="G19" s="91"/>
      <c r="H19" s="91"/>
      <c r="I19" s="91"/>
      <c r="J19" s="91"/>
      <c r="K19" s="106"/>
    </row>
    <row r="20" spans="2:11">
      <c r="B20" s="366"/>
      <c r="C20" s="103" t="s">
        <v>50</v>
      </c>
      <c r="D20" s="107" t="s">
        <v>144</v>
      </c>
      <c r="E20" s="108" t="s">
        <v>47</v>
      </c>
      <c r="F20" s="108"/>
      <c r="G20" s="91"/>
      <c r="H20" s="91"/>
      <c r="I20" s="91"/>
      <c r="J20" s="91"/>
      <c r="K20" s="106"/>
    </row>
    <row r="21" spans="2:11">
      <c r="B21" s="366"/>
      <c r="C21" s="103" t="s">
        <v>50</v>
      </c>
      <c r="D21" s="107" t="s">
        <v>144</v>
      </c>
      <c r="E21" s="108" t="s">
        <v>48</v>
      </c>
      <c r="F21" s="108"/>
      <c r="G21" s="91"/>
      <c r="H21" s="91"/>
      <c r="I21" s="91"/>
      <c r="J21" s="91"/>
      <c r="K21" s="106"/>
    </row>
    <row r="22" spans="2:11">
      <c r="B22" s="366"/>
      <c r="C22" s="103" t="s">
        <v>50</v>
      </c>
      <c r="D22" s="108" t="s">
        <v>144</v>
      </c>
      <c r="E22" s="108" t="s">
        <v>144</v>
      </c>
      <c r="F22" s="108"/>
      <c r="G22" s="91"/>
      <c r="H22" s="91"/>
      <c r="I22" s="91"/>
      <c r="J22" s="91"/>
      <c r="K22" s="106"/>
    </row>
    <row r="23" spans="2:11">
      <c r="B23" s="366"/>
      <c r="C23" s="103" t="s">
        <v>50</v>
      </c>
      <c r="D23" s="108" t="s">
        <v>144</v>
      </c>
      <c r="E23" s="108" t="s">
        <v>144</v>
      </c>
      <c r="F23" s="108"/>
      <c r="G23" s="91"/>
      <c r="H23" s="91"/>
      <c r="I23" s="91"/>
      <c r="J23" s="91"/>
      <c r="K23" s="106"/>
    </row>
    <row r="24" spans="2:11">
      <c r="B24" s="366"/>
      <c r="C24" s="103" t="s">
        <v>50</v>
      </c>
      <c r="D24" s="108" t="s">
        <v>144</v>
      </c>
      <c r="E24" s="108" t="s">
        <v>144</v>
      </c>
      <c r="F24" s="108"/>
      <c r="G24" s="91"/>
      <c r="H24" s="91"/>
      <c r="I24" s="91"/>
      <c r="J24" s="91"/>
      <c r="K24" s="106"/>
    </row>
    <row r="25" spans="2:11" ht="26.25" thickBot="1">
      <c r="B25" s="367"/>
      <c r="C25" s="109" t="s">
        <v>50</v>
      </c>
      <c r="D25" s="110" t="s">
        <v>144</v>
      </c>
      <c r="E25" s="111" t="s">
        <v>144</v>
      </c>
      <c r="F25" s="111"/>
      <c r="G25" s="110"/>
      <c r="H25" s="110"/>
      <c r="I25" s="110"/>
      <c r="J25" s="110"/>
      <c r="K25" s="112"/>
    </row>
    <row r="28" spans="2:11">
      <c r="C28" s="89" t="s">
        <v>136</v>
      </c>
    </row>
    <row r="29" spans="2:11">
      <c r="C29" s="89" t="s">
        <v>53</v>
      </c>
    </row>
    <row r="30" spans="2:11">
      <c r="C30" s="89" t="s">
        <v>141</v>
      </c>
    </row>
    <row r="31" spans="2:11">
      <c r="C31" s="89" t="s">
        <v>138</v>
      </c>
    </row>
    <row r="32" spans="2:11">
      <c r="C32" s="89" t="s">
        <v>139</v>
      </c>
    </row>
    <row r="33" spans="3:3">
      <c r="C33" s="89" t="s">
        <v>140</v>
      </c>
    </row>
    <row r="34" spans="3:3">
      <c r="C34" s="89" t="s">
        <v>54</v>
      </c>
    </row>
    <row r="35" spans="3:3">
      <c r="C35" s="89" t="s">
        <v>55</v>
      </c>
    </row>
    <row r="37" spans="3:3">
      <c r="C37" s="89" t="s">
        <v>142</v>
      </c>
    </row>
    <row r="38" spans="3:3">
      <c r="C38" s="89" t="s">
        <v>94</v>
      </c>
    </row>
    <row r="39" spans="3:3">
      <c r="C39" s="89" t="s">
        <v>95</v>
      </c>
    </row>
    <row r="40" spans="3:3">
      <c r="C40" s="89" t="s">
        <v>96</v>
      </c>
    </row>
    <row r="41" spans="3:3">
      <c r="C41" s="89" t="s">
        <v>97</v>
      </c>
    </row>
    <row r="42" spans="3:3">
      <c r="C42" s="89" t="s">
        <v>98</v>
      </c>
    </row>
  </sheetData>
  <sheetProtection sheet="1" objects="1" scenarios="1"/>
  <mergeCells count="1">
    <mergeCell ref="B13:B2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記入方法</vt:lpstr>
      <vt:lpstr>【記載例】</vt:lpstr>
      <vt:lpstr>訪問介護（30名）</vt:lpstr>
      <vt:lpstr>訪問介護（80名）</vt:lpstr>
      <vt:lpstr>プルダウン・リスト</vt:lpstr>
      <vt:lpstr>【記載例】!Print_Area</vt:lpstr>
      <vt:lpstr>記入方法!Print_Area</vt:lpstr>
      <vt:lpstr>'訪問介護（30名）'!Print_Area</vt:lpstr>
      <vt:lpstr>'訪問介護（80名）'!Print_Area</vt:lpstr>
      <vt:lpstr>【記載例】!Print_Titles</vt:lpstr>
      <vt:lpstr>'訪問介護（30名）'!Print_Titles</vt:lpstr>
      <vt:lpstr>'訪問介護（80名）'!Print_Titles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2023-11-21T07:01:33Z</cp:lastPrinted>
  <dcterms:modified xsi:type="dcterms:W3CDTF">2023-11-21T07:03:51Z</dcterms:modified>
</cp:coreProperties>
</file>