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4.他市総合事業\"/>
    </mc:Choice>
  </mc:AlternateContent>
  <bookViews>
    <workbookView xWindow="-105" yWindow="-105" windowWidth="23250" windowHeight="12570" tabRatio="665"/>
  </bookViews>
  <sheets>
    <sheet name="記入方法" sheetId="5" r:id="rId1"/>
    <sheet name="【記載例】" sheetId="10" r:id="rId2"/>
    <sheet name="訪問型サービス（１枚版）" sheetId="1" r:id="rId3"/>
    <sheet name="訪問型サービス（60名）" sheetId="9" r:id="rId4"/>
    <sheet name="プルダウン・リスト" sheetId="2" r:id="rId5"/>
  </sheets>
  <definedNames>
    <definedName name="_xlnm.Print_Area" localSheetId="1">【記載例】!$A$1:$BD$47</definedName>
    <definedName name="_xlnm.Print_Area" localSheetId="0">記入方法!$A$1:$O$79</definedName>
    <definedName name="_xlnm.Print_Area" localSheetId="2">'訪問型サービス（１枚版）'!$A$1:$BD$49</definedName>
    <definedName name="_xlnm.Print_Area" localSheetId="3">'訪問型サービス（60名）'!$A$1:$BD$93</definedName>
    <definedName name="_xlnm.Print_Titles" localSheetId="1">【記載例】!$1:$12</definedName>
    <definedName name="_xlnm.Print_Titles" localSheetId="2">'訪問型サービス（１枚版）'!$1:$12</definedName>
    <definedName name="_xlnm.Print_Titles" localSheetId="3">'訪問型サービス（60名）'!$1:$12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8" i="10" l="1"/>
  <c r="Y84" i="9" l="1"/>
  <c r="Y40" i="1"/>
  <c r="B25" i="10" l="1"/>
  <c r="AU25" i="10"/>
  <c r="AW25" i="10" s="1"/>
  <c r="B17" i="10"/>
  <c r="B18" i="10"/>
  <c r="B19" i="10"/>
  <c r="B20" i="10"/>
  <c r="B21" i="10"/>
  <c r="B22" i="10"/>
  <c r="B23" i="10"/>
  <c r="B24" i="10"/>
  <c r="B26" i="10"/>
  <c r="B16" i="10"/>
  <c r="B14" i="10"/>
  <c r="B15" i="10"/>
  <c r="B13" i="10"/>
  <c r="B14" i="1"/>
  <c r="B15" i="1"/>
  <c r="B16" i="1"/>
  <c r="B17" i="1"/>
  <c r="B18" i="1"/>
  <c r="B19" i="1"/>
  <c r="B20" i="1"/>
  <c r="B21" i="1"/>
  <c r="B22" i="1"/>
  <c r="B23" i="1"/>
  <c r="B24" i="1"/>
  <c r="B25" i="1"/>
  <c r="B26" i="1"/>
  <c r="B27" i="1"/>
  <c r="B28" i="1"/>
  <c r="B13" i="1"/>
  <c r="BB36" i="10" l="1"/>
  <c r="BB35" i="10"/>
  <c r="BB34" i="10"/>
  <c r="BB33" i="10"/>
  <c r="BB32" i="10"/>
  <c r="AU14" i="10"/>
  <c r="AW14" i="10" s="1"/>
  <c r="AU16" i="10"/>
  <c r="AW16" i="10" s="1"/>
  <c r="B16" i="9" l="1"/>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15" i="9"/>
  <c r="B14" i="9"/>
  <c r="B13" i="9"/>
  <c r="BB81" i="9" l="1"/>
  <c r="BB80" i="9"/>
  <c r="BB79" i="9"/>
  <c r="BB78" i="9"/>
  <c r="BB77" i="9"/>
  <c r="BB37" i="1"/>
  <c r="BB36" i="1"/>
  <c r="BB35" i="1"/>
  <c r="BB34" i="1"/>
  <c r="BB33" i="1"/>
  <c r="L35" i="1"/>
  <c r="H80" i="9"/>
  <c r="J80" i="9"/>
  <c r="F80" i="9"/>
  <c r="H34" i="10"/>
  <c r="J34" i="10"/>
  <c r="F34" i="10"/>
  <c r="AU8" i="10" l="1"/>
  <c r="AU14" i="1"/>
  <c r="AU8" i="1"/>
  <c r="AU8" i="9"/>
  <c r="L34" i="1" l="1"/>
  <c r="F33" i="1"/>
  <c r="H33" i="1"/>
  <c r="J33" i="1"/>
  <c r="T34" i="1"/>
  <c r="V34" i="1"/>
  <c r="T35" i="1"/>
  <c r="V35" i="1"/>
  <c r="T36" i="1"/>
  <c r="V36" i="1"/>
  <c r="T37" i="1"/>
  <c r="V37" i="1"/>
  <c r="Y38" i="1"/>
  <c r="AA38" i="1"/>
  <c r="R43" i="1" s="1"/>
  <c r="AE38" i="1"/>
  <c r="R48" i="1" s="1"/>
  <c r="R42" i="1"/>
  <c r="W42" i="1"/>
  <c r="W43" i="1"/>
  <c r="AB43" i="1" l="1"/>
  <c r="W48" i="1" s="1"/>
  <c r="AB48" i="1" s="1"/>
  <c r="V38" i="1"/>
  <c r="T38" i="1"/>
  <c r="W41" i="10"/>
  <c r="W40" i="10"/>
  <c r="R40" i="10"/>
  <c r="AE36" i="10"/>
  <c r="R46" i="10" s="1"/>
  <c r="AA36" i="10"/>
  <c r="R41" i="10" s="1"/>
  <c r="AB41" i="10" s="1"/>
  <c r="W46" i="10" s="1"/>
  <c r="Y36" i="10"/>
  <c r="T33" i="10"/>
  <c r="L33" i="10"/>
  <c r="L32" i="10"/>
  <c r="J31" i="10"/>
  <c r="H31" i="10"/>
  <c r="F31" i="10"/>
  <c r="AU26" i="10"/>
  <c r="AU24" i="10"/>
  <c r="AU23" i="10"/>
  <c r="AU22" i="10"/>
  <c r="AU21" i="10"/>
  <c r="AU20" i="10"/>
  <c r="AU19" i="10"/>
  <c r="AU18" i="10"/>
  <c r="AU17" i="10"/>
  <c r="AU15" i="10"/>
  <c r="AU13" i="10"/>
  <c r="X2" i="10"/>
  <c r="AJ11" i="10" s="1"/>
  <c r="AJ12" i="10" s="1"/>
  <c r="L34" i="10" l="1"/>
  <c r="L36" i="10" s="1"/>
  <c r="C41" i="10" s="1"/>
  <c r="AB46" i="10"/>
  <c r="T34"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2"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2" i="10"/>
  <c r="T35" i="10"/>
  <c r="AW18" i="10"/>
  <c r="T36" i="10" l="1"/>
  <c r="AW15" i="10"/>
  <c r="V32" i="10" s="1"/>
  <c r="AW26" i="10"/>
  <c r="AW21" i="10"/>
  <c r="AW17" i="10"/>
  <c r="V33" i="10" s="1"/>
  <c r="AW23" i="10"/>
  <c r="AW24" i="10"/>
  <c r="AW20" i="10"/>
  <c r="AW13" i="10"/>
  <c r="AW19" i="10"/>
  <c r="V35" i="10" s="1"/>
  <c r="V34" i="10" l="1"/>
  <c r="V36" i="10" s="1"/>
  <c r="AU71" i="9" l="1"/>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87" i="9"/>
  <c r="W86" i="9"/>
  <c r="R86" i="9"/>
  <c r="AE82" i="9"/>
  <c r="R92" i="9" s="1"/>
  <c r="AA82" i="9"/>
  <c r="R87" i="9" s="1"/>
  <c r="Y82" i="9"/>
  <c r="T79" i="9"/>
  <c r="L79" i="9"/>
  <c r="L78" i="9"/>
  <c r="J77" i="9"/>
  <c r="H77" i="9"/>
  <c r="F77" i="9"/>
  <c r="AU72" i="9"/>
  <c r="AU29" i="9"/>
  <c r="AU28" i="9"/>
  <c r="AU27" i="9"/>
  <c r="AU26" i="9"/>
  <c r="AU25" i="9"/>
  <c r="AU24" i="9"/>
  <c r="AU23" i="9"/>
  <c r="AU22" i="9"/>
  <c r="AU21" i="9"/>
  <c r="AU20" i="9"/>
  <c r="AU19" i="9"/>
  <c r="AU18" i="9"/>
  <c r="AU17" i="9"/>
  <c r="T80" i="9" s="1"/>
  <c r="AU16" i="9"/>
  <c r="AU15" i="9"/>
  <c r="AU14" i="9"/>
  <c r="AU13" i="9"/>
  <c r="X2" i="9"/>
  <c r="AF11" i="9" s="1"/>
  <c r="AF12" i="9" s="1"/>
  <c r="AU19" i="1"/>
  <c r="AU17" i="1"/>
  <c r="AU18" i="1"/>
  <c r="AU20" i="1"/>
  <c r="AU21" i="1"/>
  <c r="AU22" i="1"/>
  <c r="AU23" i="1"/>
  <c r="AU24" i="1"/>
  <c r="AU25" i="1"/>
  <c r="AU26" i="1"/>
  <c r="AU27" i="1"/>
  <c r="AU28" i="1"/>
  <c r="AU16" i="1"/>
  <c r="AU15" i="1"/>
  <c r="AU13" i="1"/>
  <c r="L80" i="9" l="1"/>
  <c r="L82" i="9" s="1"/>
  <c r="C87" i="9" s="1"/>
  <c r="AB87" i="9"/>
  <c r="W92" i="9" s="1"/>
  <c r="AB92" i="9" s="1"/>
  <c r="P10" i="9"/>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78" i="9"/>
  <c r="AW72" i="9"/>
  <c r="T81" i="9"/>
  <c r="AW17" i="9"/>
  <c r="V80" i="9" s="1"/>
  <c r="I87" i="9" l="1"/>
  <c r="L87" i="9"/>
  <c r="AW65" i="9"/>
  <c r="AW27" i="9"/>
  <c r="AW49" i="9"/>
  <c r="AW33" i="9"/>
  <c r="AW71" i="9"/>
  <c r="AW56" i="9"/>
  <c r="AW40" i="9"/>
  <c r="AW59" i="9"/>
  <c r="AW43" i="9"/>
  <c r="AW58" i="9"/>
  <c r="AW42" i="9"/>
  <c r="AW61" i="9"/>
  <c r="AW45" i="9"/>
  <c r="AW68" i="9"/>
  <c r="AW52" i="9"/>
  <c r="AW36" i="9"/>
  <c r="AW55" i="9"/>
  <c r="AW39" i="9"/>
  <c r="AW70" i="9"/>
  <c r="AW54" i="9"/>
  <c r="AW38" i="9"/>
  <c r="AW57" i="9"/>
  <c r="AW41" i="9"/>
  <c r="AW64" i="9"/>
  <c r="AW48" i="9"/>
  <c r="AW32" i="9"/>
  <c r="AW67" i="9"/>
  <c r="AW51" i="9"/>
  <c r="AW35" i="9"/>
  <c r="AW66" i="9"/>
  <c r="AW50" i="9"/>
  <c r="AW19" i="9"/>
  <c r="AW69" i="9"/>
  <c r="AW53" i="9"/>
  <c r="AW37" i="9"/>
  <c r="AW60" i="9"/>
  <c r="AW44" i="9"/>
  <c r="AW63" i="9"/>
  <c r="AW47" i="9"/>
  <c r="AW31" i="9"/>
  <c r="AW62" i="9"/>
  <c r="AW46" i="9"/>
  <c r="AW30" i="9"/>
  <c r="AW18" i="9"/>
  <c r="V81" i="9" s="1"/>
  <c r="T82" i="9"/>
  <c r="AW24" i="9"/>
  <c r="AW16" i="9"/>
  <c r="V79" i="9" s="1"/>
  <c r="AW28" i="9"/>
  <c r="AW20" i="9"/>
  <c r="AW15" i="9"/>
  <c r="AW29" i="9"/>
  <c r="AW23" i="9"/>
  <c r="AW13" i="9"/>
  <c r="AW25" i="9"/>
  <c r="AW14" i="9"/>
  <c r="AW26" i="9"/>
  <c r="AW22" i="9"/>
  <c r="AW21" i="9"/>
  <c r="V78" i="9" l="1"/>
  <c r="V82" i="9" s="1"/>
  <c r="X2" i="1" l="1"/>
  <c r="AT10" i="1" l="1"/>
  <c r="AR10" i="1"/>
  <c r="AR11" i="1" s="1"/>
  <c r="AR12" i="1" s="1"/>
  <c r="AS10" i="1"/>
  <c r="AS11" i="1" s="1"/>
  <c r="AS12"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6" i="1"/>
  <c r="AW21" i="1"/>
  <c r="AW20" i="1"/>
  <c r="AW22" i="1"/>
  <c r="AW24" i="1"/>
  <c r="AW25" i="1"/>
  <c r="AW23" i="1"/>
  <c r="AW15" i="1"/>
  <c r="AW13" i="1"/>
  <c r="AW17" i="1"/>
  <c r="AW27" i="1"/>
  <c r="AW19" i="1"/>
  <c r="AW18" i="1"/>
  <c r="AW28" i="1"/>
  <c r="AW16" i="1"/>
  <c r="I41" i="10" l="1"/>
  <c r="L41" i="10" s="1"/>
  <c r="H36" i="1"/>
  <c r="J36" i="1"/>
  <c r="F36" i="1"/>
  <c r="L36" i="1"/>
  <c r="L38" i="1" s="1"/>
  <c r="C43" i="1" s="1"/>
  <c r="I43" i="1" l="1"/>
  <c r="L43" i="1"/>
</calcChain>
</file>

<file path=xl/comments1.xml><?xml version="1.0" encoding="utf-8"?>
<comments xmlns="http://schemas.openxmlformats.org/spreadsheetml/2006/main">
  <authors>
    <author>作成者</author>
    <author>茨木市</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E8"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記入例では、１６０時間です。
１６０時間以下は非常勤となります。</t>
        </r>
      </text>
    </comment>
    <comment ref="E14" authorId="2" shapeId="0">
      <text>
        <r>
          <rPr>
            <sz val="16"/>
            <color indexed="81"/>
            <rFont val="MS P ゴシック"/>
            <family val="3"/>
            <charset val="128"/>
          </rPr>
          <t xml:space="preserve">管理者がサービス提供責任者と兼務している場合は、
職種ごとに行を分けますが、勤務時間帯は切り分けることなく作成してください。
＜大阪府兼務についてのＨＰ参照＞
https://www.pref.osaka.lg.jp/jigyoshido/shien/kenmu.html
</t>
        </r>
      </text>
    </comment>
    <comment ref="Y30" authorId="2" shapeId="0">
      <text>
        <r>
          <rPr>
            <sz val="14"/>
            <color indexed="81"/>
            <rFont val="MS P ゴシック"/>
            <family val="3"/>
            <charset val="128"/>
          </rPr>
          <t>非常勤のＣとＤの
合計を入力</t>
        </r>
      </text>
    </comment>
    <comment ref="AD30" authorId="2" shapeId="0">
      <text>
        <r>
          <rPr>
            <sz val="16"/>
            <color indexed="81"/>
            <rFont val="MS P ゴシック"/>
            <family val="3"/>
            <charset val="128"/>
          </rPr>
          <t>管理者を除く常勤の
ＡとＢの人数を入力</t>
        </r>
      </text>
    </comment>
  </commentList>
</comments>
</file>

<file path=xl/comments2.xml><?xml version="1.0" encoding="utf-8"?>
<comments xmlns="http://schemas.openxmlformats.org/spreadsheetml/2006/main">
  <authors>
    <author>作成者</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C8" authorId="1" shapeId="0">
      <text>
        <r>
          <rPr>
            <sz val="14"/>
            <color indexed="81"/>
            <rFont val="MS P ゴシック"/>
            <family val="3"/>
            <charset val="128"/>
          </rPr>
          <t xml:space="preserve">管理者がサービス提供責任者と兼務している場合は、
職種ごとに行を分けますが、勤務時間帯は切り分けることなく作成してください。
＜大阪府兼務についてのＨＰ参照＞
https://www.pref.osaka.lg.jp/jigyoshido/shien/kenmu.html
</t>
        </r>
      </text>
    </comment>
    <comment ref="E8"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t>
        </r>
      </text>
    </comment>
    <comment ref="Y32" authorId="1" shapeId="0">
      <text>
        <r>
          <rPr>
            <sz val="16"/>
            <color indexed="81"/>
            <rFont val="MS P ゴシック"/>
            <family val="3"/>
            <charset val="128"/>
          </rPr>
          <t>非常勤のＣとＤの
合計を入力</t>
        </r>
      </text>
    </comment>
    <comment ref="AD32" authorId="1" shapeId="0">
      <text>
        <r>
          <rPr>
            <sz val="16"/>
            <color indexed="81"/>
            <rFont val="MS P ゴシック"/>
            <family val="3"/>
            <charset val="128"/>
          </rPr>
          <t>管理者を除く常勤の
ＡとＢの人数を入力</t>
        </r>
      </text>
    </comment>
  </commentList>
</comments>
</file>

<file path=xl/comments3.xml><?xml version="1.0" encoding="utf-8"?>
<comments xmlns="http://schemas.openxmlformats.org/spreadsheetml/2006/main">
  <authors>
    <author>作成者</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C8" authorId="1" shapeId="0">
      <text>
        <r>
          <rPr>
            <sz val="14"/>
            <color indexed="81"/>
            <rFont val="MS P ゴシック"/>
            <family val="3"/>
            <charset val="128"/>
          </rPr>
          <t xml:space="preserve">管理者がサービス提供責任者と兼務している場合は、
職種ごとに行を分けますが、勤務時間帯は切り分けることなく作成してください。
＜大阪府兼務についてのＨＰ参照＞
https://www.pref.osaka.lg.jp/jigyoshido/shien/kenmu.html
</t>
        </r>
      </text>
    </comment>
    <comment ref="E8"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t>
        </r>
      </text>
    </comment>
    <comment ref="Y76" authorId="1" shapeId="0">
      <text>
        <r>
          <rPr>
            <sz val="14"/>
            <color indexed="81"/>
            <rFont val="MS P ゴシック"/>
            <family val="3"/>
            <charset val="128"/>
          </rPr>
          <t>非常勤のＣとＤの
合計を入力</t>
        </r>
      </text>
    </comment>
    <comment ref="AD76" authorId="1" shapeId="0">
      <text>
        <r>
          <rPr>
            <sz val="14"/>
            <color indexed="81"/>
            <rFont val="MS P ゴシック"/>
            <family val="3"/>
            <charset val="128"/>
          </rPr>
          <t>管理者を除く常勤の
ＡとＢの人数を入力</t>
        </r>
      </text>
    </comment>
  </commentList>
</comments>
</file>

<file path=xl/sharedStrings.xml><?xml version="1.0" encoding="utf-8"?>
<sst xmlns="http://schemas.openxmlformats.org/spreadsheetml/2006/main" count="541" uniqueCount="183">
  <si>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</si>
  <si>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</si>
  <si>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</si>
  <si>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</si>
  <si>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</si>
  <si>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</si>
  <si>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</si>
  <si>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</si>
  <si>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</si>
  <si>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</si>
  <si>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</si>
  <si>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</si>
  <si>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</si>
  <si>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</si>
  <si>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</si>
  <si>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</si>
  <si>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</si>
  <si>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</si>
  <si>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</si>
  <si>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</si>
  <si>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</si>
  <si>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</si>
  <si>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</si>
  <si>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</si>
  <si>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</si>
  <si>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</si>
  <si>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</si>
  <si>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</si>
  <si>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</si>
  <si>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</si>
  <si>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</si>
  <si>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</si>
  <si>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</si>
  <si>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</si>
  <si>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</si>
  <si>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</si>
  <si>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</si>
  <si>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</si>
  <si>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</si>
  <si>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</si>
  <si>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</si>
  <si>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</si>
  <si>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</si>
  <si>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</si>
  <si>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</si>
  <si>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</si>
  <si>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</si>
  <si>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</si>
  <si>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</si>
  <si>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</si>
  <si>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</si>
  <si>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</si>
  <si>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</si>
  <si>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</si>
  <si>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</si>
  <si>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</si>
  <si>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</si>
  <si>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</si>
  <si>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</si>
  <si>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</si>
  <si>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</si>
  <si>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</si>
  <si>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</si>
  <si>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</si>
  <si>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</si>
  <si>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</si>
  <si>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</si>
  <si>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</si>
  <si>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</si>
  <si>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</si>
  <si>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</si>
  <si>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</si>
  <si>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</si>
  <si>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</si>
  <si>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</si>
  <si>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</si>
  <si>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</si>
  <si>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</si>
  <si>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</si>
  <si>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</si>
  <si>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</si>
  <si>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</si>
  <si>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</si>
  <si>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</si>
  <si>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</si>
  <si>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</si>
  <si>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</si>
  <si>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</si>
  <si>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</si>
  <si>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</si>
  <si>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</si>
  <si>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</si>
  <si>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</si>
  <si>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</si>
  <si>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</si>
  <si>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</si>
  <si>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</si>
  <si>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</si>
  <si>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</si>
  <si>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</si>
  <si>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</si>
  <si>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</si>
  <si>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</si>
  <si>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</si>
  <si>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</si>
  <si>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</si>
  <si>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</si>
  <si>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</si>
  <si>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</si>
  <si>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</si>
  <si>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</si>
  <si>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</si>
  <si>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</si>
  <si>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</si>
  <si>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</si>
  <si>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</si>
  <si>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</si>
  <si>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</si>
  <si>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</si>
  <si>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</si>
  <si>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</si>
  <si>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</si>
  <si>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</si>
  <si>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</si>
  <si>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</si>
  <si>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</si>
  <si>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</si>
  <si>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</si>
  <si>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</si>
  <si>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</si>
  <si>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</si>
  <si>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</si>
  <si>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</si>
  <si>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</si>
  <si>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</si>
  <si>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</si>
  <si>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</si>
  <si>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</si>
  <si>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</si>
  <si>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</si>
  <si>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</si>
  <si>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</si>
  <si>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</si>
  <si>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</si>
  <si>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</si>
  <si>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</si>
  <si>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</si>
  <si>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</si>
  <si>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</si>
  <si>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</si>
  <si>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</si>
  <si>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</si>
  <si>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</si>
  <si>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</si>
  <si>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</si>
  <si>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</si>
  <si>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</si>
  <si>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</si>
  <si>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</si>
  <si>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</si>
  <si>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</si>
  <si>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</si>
  <si>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</si>
  <si>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</si>
  <si>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</si>
  <si>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</si>
  <si>
    <t>訪問介護相当サービス（一体型）</t>
    <rPh sb="0" eb="10">
      <t>ホ</t>
    </rPh>
    <rPh sb="11" eb="14">
      <t>イッタイガタ</t>
    </rPh>
    <phoneticPr fontId="1"/>
  </si>
  <si>
    <t>勤務時間</t>
    <rPh sb="0" eb="2">
      <t>キンム</t>
    </rPh>
    <rPh sb="2" eb="4">
      <t>ジカン</t>
    </rPh>
    <phoneticPr fontId="1"/>
  </si>
  <si>
    <t>常勤勤務の勤務時間のみ記入ください</t>
    <rPh sb="0" eb="2">
      <t>ジョウキン</t>
    </rPh>
    <rPh sb="2" eb="4">
      <t>キンム</t>
    </rPh>
    <rPh sb="5" eb="7">
      <t>キンム</t>
    </rPh>
    <rPh sb="7" eb="9">
      <t>ジカン</t>
    </rPh>
    <rPh sb="11" eb="13">
      <t>キニュウ</t>
    </rPh>
    <phoneticPr fontId="1"/>
  </si>
  <si>
    <t>始業時刻</t>
    <rPh sb="0" eb="2">
      <t>シギョウ</t>
    </rPh>
    <rPh sb="2" eb="4">
      <t>ジコク</t>
    </rPh>
    <phoneticPr fontId="1"/>
  </si>
  <si>
    <t>終業時刻</t>
    <rPh sb="0" eb="2">
      <t>シュウギョウ</t>
    </rPh>
    <rPh sb="2" eb="4">
      <t>ジコク</t>
    </rPh>
    <phoneticPr fontId="1"/>
  </si>
  <si>
    <t>うち休憩時間</t>
    <rPh sb="2" eb="4">
      <t>キュウケイ</t>
    </rPh>
    <rPh sb="4" eb="6">
      <t>ジカン</t>
    </rPh>
    <phoneticPr fontId="1"/>
  </si>
  <si>
    <t>～</t>
    <phoneticPr fontId="1"/>
  </si>
  <si>
    <t>（</t>
    <phoneticPr fontId="1"/>
  </si>
  <si>
    <t>※24時間表記　休憩時間1時間は「1:00」</t>
    <phoneticPr fontId="1"/>
  </si>
  <si>
    <t>休憩時間45分は「00:45」と入力してください。</t>
    <phoneticPr fontId="1"/>
  </si>
  <si>
    <t>　(1) 「４週」・「暦月」のいずれかを選択してください。</t>
    <rPh sb="7" eb="8">
      <t>シュウ</t>
    </rPh>
    <rPh sb="11" eb="12">
      <t>レキ</t>
    </rPh>
    <rPh sb="12" eb="13">
      <t>ツキ</t>
    </rPh>
    <rPh sb="20" eb="22">
      <t>センタク</t>
    </rPh>
    <phoneticPr fontId="1"/>
  </si>
  <si>
    <t>◀訪問介護と一体的に総合事業サービス（訪問型サービス）を行っている場合（茨木市では「訪問介護相当サービス」という名称）</t>
    <rPh sb="1" eb="3">
      <t>ホウモン</t>
    </rPh>
    <rPh sb="3" eb="5">
      <t>カイゴ</t>
    </rPh>
    <rPh sb="6" eb="9">
      <t>イッタイテキ</t>
    </rPh>
    <rPh sb="10" eb="12">
      <t>ソウゴウ</t>
    </rPh>
    <rPh sb="12" eb="14">
      <t>ジギョウ</t>
    </rPh>
    <rPh sb="19" eb="22">
      <t>ホウモンガタ</t>
    </rPh>
    <rPh sb="28" eb="29">
      <t>オコナ</t>
    </rPh>
    <rPh sb="33" eb="35">
      <t>バアイ</t>
    </rPh>
    <rPh sb="36" eb="39">
      <t>イバラキシ</t>
    </rPh>
    <rPh sb="42" eb="52">
      <t>ホ</t>
    </rPh>
    <rPh sb="56" eb="58">
      <t>メイショウ</t>
    </rPh>
    <phoneticPr fontId="1"/>
  </si>
  <si>
    <t>※ サービス提供責任者として配置することができる非常勤職員については、当該事業所における勤務時間が、当該事業所において定められている常勤の従業者が勤務すべき時間数の２分の１以上に達していること。</t>
    <rPh sb="6" eb="11">
      <t>テイキョウセキニンシャ</t>
    </rPh>
    <rPh sb="14" eb="16">
      <t>ハイチ</t>
    </rPh>
    <rPh sb="27" eb="29">
      <t>ショクイン</t>
    </rPh>
    <phoneticPr fontId="1"/>
  </si>
  <si>
    <t>B</t>
  </si>
  <si>
    <t>茨木　太郎</t>
    <rPh sb="0" eb="2">
      <t>イバラキ</t>
    </rPh>
    <rPh sb="3" eb="5">
      <t>タロウ</t>
    </rPh>
    <phoneticPr fontId="1"/>
  </si>
  <si>
    <t>サービス提供責任者</t>
    <rPh sb="4" eb="9">
      <t>テイキョウセキニンシャ</t>
    </rPh>
    <phoneticPr fontId="1"/>
  </si>
  <si>
    <t>管理者</t>
    <rPh sb="0" eb="3">
      <t>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</si>
</sst>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 numFmtId="184" formatCode="h:mm;@"/>
  </numFmts>
  <fonts count="3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color rgb="FFFF0000"/>
      <name val="游ゴシック"/>
      <family val="2"/>
      <charset val="128"/>
      <scheme val="minor"/>
    </font>
    <font>
      <sz val="16"/>
      <color rgb="FFFF0000"/>
      <name val="游ゴシック"/>
      <family val="3"/>
      <charset val="128"/>
      <scheme val="minor"/>
    </font>
    <font>
      <sz val="18"/>
      <color indexed="81"/>
      <name val="MS P ゴシック"/>
      <family val="3"/>
      <charset val="128"/>
    </font>
    <font>
      <sz val="16"/>
      <color theme="1"/>
      <name val="游ゴシック"/>
      <family val="3"/>
      <charset val="128"/>
      <scheme val="minor"/>
    </font>
    <font>
      <sz val="16"/>
      <color theme="1"/>
      <name val="HGSｺﾞｼｯｸM"/>
      <family val="3"/>
      <charset val="128"/>
    </font>
    <font>
      <sz val="16"/>
      <color rgb="FFFF0000"/>
      <name val="HGSｺﾞｼｯｸM"/>
      <family val="3"/>
      <charset val="128"/>
    </font>
    <font>
      <sz val="14"/>
      <color indexed="81"/>
      <name val="MS P ゴシック"/>
      <family val="3"/>
      <charset val="128"/>
    </font>
    <font>
      <sz val="16"/>
      <color indexed="81"/>
      <name val="MS P ゴシック"/>
      <family val="3"/>
      <charset val="128"/>
    </font>
    <font>
      <u/>
      <sz val="16"/>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8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medium">
        <color indexed="64"/>
      </right>
      <top style="thick">
        <color rgb="FFFF0000"/>
      </top>
      <bottom style="thin">
        <color indexed="64"/>
      </bottom>
      <diagonal/>
    </border>
    <border>
      <left style="medium">
        <color indexed="64"/>
      </left>
      <right style="thin">
        <color indexed="64"/>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thin">
        <color indexed="64"/>
      </left>
      <right style="medium">
        <color indexed="64"/>
      </right>
      <top style="thick">
        <color rgb="FFFF0000"/>
      </top>
      <bottom style="hair">
        <color indexed="64"/>
      </bottom>
      <diagonal/>
    </border>
    <border>
      <left/>
      <right style="thick">
        <color rgb="FFFF0000"/>
      </right>
      <top style="thick">
        <color rgb="FFFF0000"/>
      </top>
      <bottom style="thin">
        <color indexed="64"/>
      </bottom>
      <diagonal/>
    </border>
    <border>
      <left style="thick">
        <color rgb="FFFF0000"/>
      </left>
      <right style="medium">
        <color indexed="64"/>
      </right>
      <top style="thin">
        <color indexed="64"/>
      </top>
      <bottom style="thick">
        <color rgb="FFFF0000"/>
      </bottom>
      <diagonal/>
    </border>
    <border>
      <left style="medium">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right style="thick">
        <color rgb="FFFF0000"/>
      </right>
      <top style="thin">
        <color indexed="64"/>
      </top>
      <bottom style="thick">
        <color rgb="FFFF0000"/>
      </bottom>
      <diagonal/>
    </border>
    <border>
      <left style="medium">
        <color indexed="64"/>
      </left>
      <right style="medium">
        <color indexed="64"/>
      </right>
      <top style="thin">
        <color indexed="64"/>
      </top>
      <bottom/>
      <diagonal/>
    </border>
    <border>
      <left style="thick">
        <color rgb="FFFF0000"/>
      </left>
      <right style="medium">
        <color indexed="64"/>
      </right>
      <top style="thick">
        <color rgb="FFFF0000"/>
      </top>
      <bottom/>
      <diagonal/>
    </border>
    <border>
      <left style="medium">
        <color auto="1"/>
      </left>
      <right style="medium">
        <color indexed="64"/>
      </right>
      <top style="thick">
        <color rgb="FFFF0000"/>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71">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7" fillId="3" borderId="0" xfId="0" applyFont="1" applyFill="1" applyAlignment="1">
      <alignment horizontal="center" vertical="center"/>
    </xf>
    <xf numFmtId="0" fontId="16" fillId="0" borderId="0" xfId="0" applyFont="1">
      <alignmen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39" xfId="0" applyFont="1" applyBorder="1">
      <alignment vertical="center"/>
    </xf>
    <xf numFmtId="0" fontId="7" fillId="0" borderId="55"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183" fontId="7" fillId="4" borderId="9" xfId="0" applyNumberFormat="1" applyFont="1" applyFill="1" applyBorder="1" applyAlignment="1" applyProtection="1">
      <alignment horizontal="center" vertical="center" shrinkToFit="1"/>
      <protection locked="0"/>
    </xf>
    <xf numFmtId="183" fontId="7" fillId="4" borderId="10" xfId="0" applyNumberFormat="1" applyFont="1" applyFill="1" applyBorder="1" applyAlignment="1" applyProtection="1">
      <alignment horizontal="center" vertical="center" shrinkToFit="1"/>
      <protection locked="0"/>
    </xf>
    <xf numFmtId="183"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21" fillId="3" borderId="0" xfId="0" applyFont="1" applyFill="1">
      <alignment vertical="center"/>
    </xf>
    <xf numFmtId="0" fontId="22" fillId="3" borderId="0" xfId="0" applyFont="1" applyFill="1">
      <alignment vertical="center"/>
    </xf>
    <xf numFmtId="0" fontId="25" fillId="3" borderId="0" xfId="0" applyFont="1" applyFill="1" applyAlignment="1">
      <alignment horizontal="center" vertical="center"/>
    </xf>
    <xf numFmtId="0" fontId="24" fillId="3" borderId="0" xfId="0" applyFont="1" applyFill="1" applyAlignment="1">
      <alignment horizontal="right" vertical="center"/>
    </xf>
    <xf numFmtId="0" fontId="24" fillId="3" borderId="0" xfId="0" applyFont="1" applyFill="1" applyAlignment="1">
      <alignment horizontal="left" vertical="center"/>
    </xf>
    <xf numFmtId="0" fontId="19" fillId="3" borderId="0" xfId="0" applyFont="1" applyFill="1">
      <alignment vertical="center"/>
    </xf>
    <xf numFmtId="0" fontId="16" fillId="3" borderId="0" xfId="0" applyFont="1" applyFill="1" applyAlignment="1">
      <alignment vertical="center" wrapText="1"/>
    </xf>
    <xf numFmtId="0" fontId="16" fillId="0" borderId="34"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35" xfId="0" applyFont="1" applyBorder="1" applyAlignment="1">
      <alignment horizontal="center" vertical="center" wrapText="1"/>
    </xf>
    <xf numFmtId="183" fontId="7" fillId="4" borderId="64" xfId="0" applyNumberFormat="1" applyFont="1" applyFill="1" applyBorder="1" applyAlignment="1" applyProtection="1">
      <alignment horizontal="center" vertical="center" shrinkToFit="1"/>
      <protection locked="0"/>
    </xf>
    <xf numFmtId="183" fontId="7" fillId="4" borderId="65" xfId="0" applyNumberFormat="1" applyFont="1" applyFill="1" applyBorder="1" applyAlignment="1" applyProtection="1">
      <alignment horizontal="center" vertical="center" shrinkToFit="1"/>
      <protection locked="0"/>
    </xf>
    <xf numFmtId="183" fontId="7" fillId="4" borderId="66" xfId="0" applyNumberFormat="1" applyFont="1" applyFill="1" applyBorder="1" applyAlignment="1" applyProtection="1">
      <alignment horizontal="center" vertical="center" shrinkToFit="1"/>
      <protection locked="0"/>
    </xf>
    <xf numFmtId="183" fontId="7" fillId="4" borderId="72" xfId="0" applyNumberFormat="1" applyFont="1" applyFill="1" applyBorder="1" applyAlignment="1" applyProtection="1">
      <alignment horizontal="center" vertical="center" shrinkToFit="1"/>
      <protection locked="0"/>
    </xf>
    <xf numFmtId="183" fontId="7" fillId="4" borderId="73" xfId="0" applyNumberFormat="1" applyFont="1" applyFill="1" applyBorder="1" applyAlignment="1" applyProtection="1">
      <alignment horizontal="center" vertical="center" shrinkToFit="1"/>
      <protection locked="0"/>
    </xf>
    <xf numFmtId="183" fontId="7" fillId="4" borderId="74" xfId="0" applyNumberFormat="1" applyFont="1" applyFill="1" applyBorder="1" applyAlignment="1" applyProtection="1">
      <alignment horizontal="center" vertical="center" shrinkToFit="1"/>
      <protection locked="0"/>
    </xf>
    <xf numFmtId="0" fontId="7" fillId="0" borderId="76" xfId="0" applyFont="1" applyBorder="1">
      <alignment vertical="center"/>
    </xf>
    <xf numFmtId="183" fontId="7" fillId="4" borderId="82" xfId="0" applyNumberFormat="1" applyFont="1" applyFill="1" applyBorder="1" applyAlignment="1" applyProtection="1">
      <alignment horizontal="center" vertical="center" shrinkToFit="1"/>
      <protection locked="0"/>
    </xf>
    <xf numFmtId="183" fontId="7" fillId="4" borderId="83" xfId="0" applyNumberFormat="1" applyFont="1" applyFill="1" applyBorder="1" applyAlignment="1" applyProtection="1">
      <alignment horizontal="center" vertical="center" shrinkToFit="1"/>
      <protection locked="0"/>
    </xf>
    <xf numFmtId="183" fontId="7" fillId="4" borderId="84" xfId="0" applyNumberFormat="1" applyFont="1" applyFill="1" applyBorder="1" applyAlignment="1" applyProtection="1">
      <alignment horizontal="center" vertical="center" shrinkToFit="1"/>
      <protection locked="0"/>
    </xf>
    <xf numFmtId="0" fontId="7" fillId="0" borderId="20" xfId="0" applyFont="1" applyBorder="1">
      <alignment vertical="center"/>
    </xf>
    <xf numFmtId="0" fontId="7" fillId="0" borderId="86" xfId="0" applyFont="1" applyBorder="1">
      <alignment vertical="center"/>
    </xf>
    <xf numFmtId="0" fontId="7" fillId="0" borderId="87" xfId="0" applyFont="1" applyBorder="1">
      <alignment vertical="center"/>
    </xf>
    <xf numFmtId="0" fontId="7" fillId="0" borderId="88" xfId="0" applyFont="1" applyBorder="1">
      <alignment vertical="center"/>
    </xf>
    <xf numFmtId="0" fontId="16" fillId="0" borderId="0" xfId="0" applyFont="1" applyAlignment="1">
      <alignment horizontal="center" vertical="center"/>
    </xf>
    <xf numFmtId="0" fontId="4" fillId="3" borderId="0" xfId="0" applyFont="1" applyFill="1" applyAlignment="1">
      <alignment horizontal="left" vertical="center"/>
    </xf>
    <xf numFmtId="20" fontId="7" fillId="4" borderId="10" xfId="0" applyNumberFormat="1" applyFont="1" applyFill="1" applyBorder="1" applyAlignment="1" applyProtection="1">
      <alignment horizontal="center" vertical="center"/>
      <protection locked="0"/>
    </xf>
    <xf numFmtId="20" fontId="25" fillId="4" borderId="10" xfId="0" applyNumberFormat="1" applyFont="1" applyFill="1" applyBorder="1" applyAlignment="1" applyProtection="1">
      <alignment horizontal="center" vertical="center"/>
      <protection locked="0"/>
    </xf>
    <xf numFmtId="184" fontId="24" fillId="4" borderId="0" xfId="0" applyNumberFormat="1" applyFont="1" applyFill="1" applyAlignment="1" applyProtection="1">
      <alignment horizontal="center" vertical="center"/>
      <protection locked="0"/>
    </xf>
    <xf numFmtId="0" fontId="25" fillId="3" borderId="10" xfId="0" applyFont="1" applyFill="1" applyBorder="1" applyAlignment="1">
      <alignment horizontal="center" vertical="center"/>
    </xf>
    <xf numFmtId="0" fontId="24" fillId="3" borderId="31" xfId="0" applyFont="1" applyFill="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26"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67" xfId="0" applyFont="1" applyFill="1" applyBorder="1" applyAlignment="1" applyProtection="1">
      <alignment horizontal="left" vertical="center" wrapText="1"/>
      <protection locked="0"/>
    </xf>
    <xf numFmtId="0" fontId="7" fillId="4" borderId="70" xfId="0" applyFont="1" applyFill="1" applyBorder="1" applyAlignment="1" applyProtection="1">
      <alignment horizontal="left" vertical="center" wrapText="1"/>
      <protection locked="0"/>
    </xf>
    <xf numFmtId="0" fontId="7" fillId="4" borderId="75" xfId="0" applyFont="1" applyFill="1" applyBorder="1" applyAlignment="1" applyProtection="1">
      <alignment horizontal="left" vertical="center" wrapText="1"/>
      <protection locked="0"/>
    </xf>
    <xf numFmtId="0" fontId="7" fillId="2" borderId="26"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3" fontId="8" fillId="3" borderId="26" xfId="0" applyNumberFormat="1" applyFont="1" applyFill="1" applyBorder="1" applyAlignment="1">
      <alignment horizontal="center" vertical="center" wrapText="1"/>
    </xf>
    <xf numFmtId="183" fontId="8" fillId="3" borderId="25" xfId="0" applyNumberFormat="1" applyFont="1" applyFill="1" applyBorder="1" applyAlignment="1">
      <alignment horizontal="center" vertical="center" wrapText="1"/>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2" borderId="67" xfId="0" applyFont="1" applyFill="1" applyBorder="1" applyAlignment="1" applyProtection="1">
      <alignment horizontal="center" vertical="center" wrapText="1"/>
      <protection locked="0"/>
    </xf>
    <xf numFmtId="0" fontId="7" fillId="2" borderId="68" xfId="0" applyFont="1" applyFill="1" applyBorder="1" applyAlignment="1" applyProtection="1">
      <alignment horizontal="center" vertical="center" wrapText="1"/>
      <protection locked="0"/>
    </xf>
    <xf numFmtId="0" fontId="7" fillId="2" borderId="69" xfId="0" applyFont="1" applyFill="1" applyBorder="1" applyAlignment="1" applyProtection="1">
      <alignment horizontal="center" vertical="center" wrapText="1"/>
      <protection locked="0"/>
    </xf>
    <xf numFmtId="0" fontId="7" fillId="2" borderId="69"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center" vertical="center" shrinkToFit="1"/>
      <protection locked="0"/>
    </xf>
    <xf numFmtId="0" fontId="7" fillId="4" borderId="69"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protection locked="0"/>
    </xf>
    <xf numFmtId="0" fontId="7" fillId="4" borderId="71" xfId="0" applyFont="1" applyFill="1" applyBorder="1" applyAlignment="1" applyProtection="1">
      <alignment horizontal="center" vertical="center" wrapText="1"/>
      <protection locked="0"/>
    </xf>
    <xf numFmtId="183" fontId="8" fillId="3" borderId="67" xfId="0" applyNumberFormat="1" applyFont="1" applyFill="1" applyBorder="1" applyAlignment="1">
      <alignment horizontal="center" vertical="center" wrapText="1"/>
    </xf>
    <xf numFmtId="183" fontId="8" fillId="3" borderId="71" xfId="0" applyNumberFormat="1" applyFont="1" applyFill="1" applyBorder="1" applyAlignment="1">
      <alignment horizontal="center" vertical="center" wrapText="1"/>
    </xf>
    <xf numFmtId="183" fontId="8" fillId="3" borderId="67" xfId="1" applyNumberFormat="1" applyFont="1" applyFill="1" applyBorder="1" applyAlignment="1" applyProtection="1">
      <alignment horizontal="center" vertical="center" wrapText="1"/>
    </xf>
    <xf numFmtId="183" fontId="8" fillId="3" borderId="71" xfId="1" applyNumberFormat="1" applyFont="1" applyFill="1" applyBorder="1" applyAlignment="1" applyProtection="1">
      <alignment horizontal="center" vertical="center" wrapText="1"/>
    </xf>
    <xf numFmtId="0" fontId="7" fillId="2" borderId="77" xfId="0" applyFont="1" applyFill="1" applyBorder="1" applyAlignment="1" applyProtection="1">
      <alignment horizontal="center" vertical="center" wrapText="1"/>
      <protection locked="0"/>
    </xf>
    <xf numFmtId="0" fontId="7" fillId="2" borderId="78" xfId="0" applyFont="1" applyFill="1" applyBorder="1" applyAlignment="1" applyProtection="1">
      <alignment horizontal="center" vertical="center" wrapText="1"/>
      <protection locked="0"/>
    </xf>
    <xf numFmtId="0" fontId="7" fillId="2" borderId="79" xfId="0" applyFont="1" applyFill="1" applyBorder="1" applyAlignment="1" applyProtection="1">
      <alignment horizontal="center" vertical="center" wrapText="1"/>
      <protection locked="0"/>
    </xf>
    <xf numFmtId="0" fontId="7" fillId="2" borderId="79" xfId="0" applyFont="1" applyFill="1" applyBorder="1" applyAlignment="1" applyProtection="1">
      <alignment horizontal="center" vertical="center" shrinkToFit="1"/>
      <protection locked="0"/>
    </xf>
    <xf numFmtId="0" fontId="7" fillId="2" borderId="80"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center" vertical="center" shrinkToFit="1"/>
      <protection locked="0"/>
    </xf>
    <xf numFmtId="0" fontId="7" fillId="4" borderId="79" xfId="0" applyFont="1" applyFill="1" applyBorder="1" applyAlignment="1" applyProtection="1">
      <alignment horizontal="center" vertical="center" wrapText="1"/>
      <protection locked="0"/>
    </xf>
    <xf numFmtId="0" fontId="7" fillId="4" borderId="80" xfId="0" applyFont="1" applyFill="1" applyBorder="1" applyAlignment="1" applyProtection="1">
      <alignment horizontal="center" vertical="center" wrapText="1"/>
      <protection locked="0"/>
    </xf>
    <xf numFmtId="0" fontId="7" fillId="4" borderId="81" xfId="0" applyFont="1" applyFill="1" applyBorder="1" applyAlignment="1" applyProtection="1">
      <alignment horizontal="center" vertical="center" wrapText="1"/>
      <protection locked="0"/>
    </xf>
    <xf numFmtId="183" fontId="8" fillId="3" borderId="77" xfId="0" applyNumberFormat="1" applyFont="1" applyFill="1" applyBorder="1" applyAlignment="1">
      <alignment horizontal="center" vertical="center" wrapText="1"/>
    </xf>
    <xf numFmtId="183" fontId="8" fillId="3" borderId="81" xfId="0" applyNumberFormat="1" applyFont="1" applyFill="1" applyBorder="1" applyAlignment="1">
      <alignment horizontal="center" vertical="center" wrapText="1"/>
    </xf>
    <xf numFmtId="183" fontId="8" fillId="3" borderId="77" xfId="1" applyNumberFormat="1" applyFont="1" applyFill="1" applyBorder="1" applyAlignment="1" applyProtection="1">
      <alignment horizontal="center" vertical="center" wrapText="1"/>
    </xf>
    <xf numFmtId="183" fontId="8" fillId="3" borderId="81" xfId="1" applyNumberFormat="1" applyFont="1" applyFill="1" applyBorder="1" applyAlignment="1" applyProtection="1">
      <alignment horizontal="center" vertical="center" wrapText="1"/>
    </xf>
    <xf numFmtId="0" fontId="7" fillId="4" borderId="77" xfId="0" applyFont="1" applyFill="1" applyBorder="1" applyAlignment="1" applyProtection="1">
      <alignment horizontal="left" vertical="center" wrapText="1"/>
      <protection locked="0"/>
    </xf>
    <xf numFmtId="0" fontId="7" fillId="4" borderId="80" xfId="0" applyFont="1" applyFill="1" applyBorder="1" applyAlignment="1" applyProtection="1">
      <alignment horizontal="left" vertical="center" wrapText="1"/>
      <protection locked="0"/>
    </xf>
    <xf numFmtId="0" fontId="7" fillId="4" borderId="85" xfId="0" applyFont="1" applyFill="1" applyBorder="1" applyAlignment="1" applyProtection="1">
      <alignment horizontal="left" vertical="center" wrapText="1"/>
      <protection locked="0"/>
    </xf>
    <xf numFmtId="0" fontId="7" fillId="4" borderId="62" xfId="0" applyFont="1" applyFill="1" applyBorder="1" applyAlignment="1" applyProtection="1">
      <alignment horizontal="left" vertical="center" wrapText="1"/>
      <protection locked="0"/>
    </xf>
    <xf numFmtId="0" fontId="7" fillId="4" borderId="31" xfId="0" applyFont="1" applyFill="1" applyBorder="1" applyAlignment="1" applyProtection="1">
      <alignment horizontal="left" vertical="center" wrapText="1"/>
      <protection locked="0"/>
    </xf>
    <xf numFmtId="0" fontId="7" fillId="4" borderId="63" xfId="0" applyFont="1" applyFill="1" applyBorder="1" applyAlignment="1" applyProtection="1">
      <alignment horizontal="left" vertical="center" wrapText="1"/>
      <protection locked="0"/>
    </xf>
    <xf numFmtId="0" fontId="7" fillId="2" borderId="62" xfId="0" applyFont="1" applyFill="1" applyBorder="1" applyAlignment="1" applyProtection="1">
      <alignment horizontal="center" vertical="center" wrapText="1"/>
      <protection locked="0"/>
    </xf>
    <xf numFmtId="0" fontId="7" fillId="2" borderId="59"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center" vertical="center" shrinkToFit="1"/>
      <protection locked="0"/>
    </xf>
    <xf numFmtId="0" fontId="7" fillId="4" borderId="23" xfId="0" applyFont="1" applyFill="1" applyBorder="1" applyAlignment="1" applyProtection="1">
      <alignment horizontal="center" vertical="center" wrapText="1"/>
      <protection locked="0"/>
    </xf>
    <xf numFmtId="0" fontId="7" fillId="4" borderId="31" xfId="0" applyFont="1" applyFill="1" applyBorder="1" applyAlignment="1" applyProtection="1">
      <alignment horizontal="center" vertical="center" wrapText="1"/>
      <protection locked="0"/>
    </xf>
    <xf numFmtId="0" fontId="7" fillId="4" borderId="63" xfId="0" applyFont="1" applyFill="1" applyBorder="1" applyAlignment="1" applyProtection="1">
      <alignment horizontal="center" vertical="center" wrapText="1"/>
      <protection locked="0"/>
    </xf>
    <xf numFmtId="183" fontId="8" fillId="3" borderId="62" xfId="0" applyNumberFormat="1" applyFont="1" applyFill="1" applyBorder="1" applyAlignment="1">
      <alignment horizontal="center" vertical="center" wrapText="1"/>
    </xf>
    <xf numFmtId="183" fontId="8" fillId="3" borderId="63" xfId="0" applyNumberFormat="1" applyFont="1" applyFill="1" applyBorder="1" applyAlignment="1">
      <alignment horizontal="center" vertical="center" wrapText="1"/>
    </xf>
    <xf numFmtId="183" fontId="8" fillId="3" borderId="62" xfId="1" applyNumberFormat="1" applyFont="1" applyFill="1" applyBorder="1" applyAlignment="1" applyProtection="1">
      <alignment horizontal="center" vertical="center" wrapText="1"/>
    </xf>
    <xf numFmtId="183" fontId="8" fillId="3" borderId="63" xfId="1" applyNumberFormat="1" applyFont="1" applyFill="1" applyBorder="1" applyAlignment="1" applyProtection="1">
      <alignment horizontal="center" vertical="center" wrapText="1"/>
    </xf>
    <xf numFmtId="183" fontId="8" fillId="3" borderId="49" xfId="0" applyNumberFormat="1" applyFont="1" applyFill="1" applyBorder="1" applyAlignment="1">
      <alignment horizontal="center" vertical="center" wrapText="1"/>
    </xf>
    <xf numFmtId="183" fontId="8" fillId="3" borderId="58" xfId="0" applyNumberFormat="1" applyFont="1" applyFill="1" applyBorder="1" applyAlignment="1">
      <alignment horizontal="center" vertical="center" wrapText="1"/>
    </xf>
    <xf numFmtId="183" fontId="8" fillId="3" borderId="49" xfId="1" applyNumberFormat="1" applyFont="1" applyFill="1" applyBorder="1" applyAlignment="1" applyProtection="1">
      <alignment horizontal="center" vertical="center" wrapText="1"/>
    </xf>
    <xf numFmtId="183" fontId="8" fillId="3" borderId="58"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16" fillId="0" borderId="13" xfId="0" applyFont="1" applyBorder="1" applyAlignment="1">
      <alignment horizontal="center" vertical="center"/>
    </xf>
    <xf numFmtId="0" fontId="16" fillId="0" borderId="24" xfId="0" applyFont="1" applyBorder="1" applyAlignment="1">
      <alignment horizontal="center" vertical="center"/>
    </xf>
    <xf numFmtId="0" fontId="16" fillId="0" borderId="12" xfId="0" applyFont="1" applyBorder="1" applyAlignment="1">
      <alignment horizontal="center" vertical="center"/>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16" fillId="0" borderId="31" xfId="0" applyFont="1" applyBorder="1" applyAlignment="1">
      <alignment horizontal="center" vertical="center"/>
    </xf>
    <xf numFmtId="0" fontId="4" fillId="0" borderId="31" xfId="0" applyFont="1" applyBorder="1" applyAlignment="1">
      <alignment horizontal="right" vertical="center"/>
    </xf>
    <xf numFmtId="0" fontId="16" fillId="0" borderId="0" xfId="0" applyFont="1" applyAlignment="1">
      <alignment horizontal="center" vertical="center"/>
    </xf>
    <xf numFmtId="0" fontId="4" fillId="0" borderId="0" xfId="0" applyFont="1" applyAlignment="1">
      <alignment horizontal="center" vertical="center" wrapText="1"/>
    </xf>
    <xf numFmtId="0" fontId="24" fillId="3" borderId="10" xfId="0" applyFont="1" applyFill="1" applyBorder="1" applyAlignment="1">
      <alignment horizontal="center" vertical="center"/>
    </xf>
    <xf numFmtId="0" fontId="24" fillId="3" borderId="60" xfId="0" applyFont="1" applyFill="1" applyBorder="1" applyAlignment="1">
      <alignment horizontal="center" vertical="center"/>
    </xf>
    <xf numFmtId="0" fontId="24" fillId="3" borderId="0" xfId="0" applyFont="1" applyFill="1" applyAlignment="1">
      <alignment horizontal="center" vertical="center"/>
    </xf>
    <xf numFmtId="182" fontId="16" fillId="4" borderId="10" xfId="1" applyNumberFormat="1" applyFont="1" applyFill="1" applyBorder="1" applyAlignment="1" applyProtection="1">
      <alignment horizontal="right" vertical="center"/>
      <protection locked="0"/>
    </xf>
    <xf numFmtId="182" fontId="16" fillId="0" borderId="10" xfId="1" applyNumberFormat="1" applyFont="1" applyFill="1" applyBorder="1" applyAlignment="1" applyProtection="1">
      <alignment horizontal="right" vertical="center"/>
    </xf>
    <xf numFmtId="0" fontId="7" fillId="2" borderId="49"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3" borderId="0" xfId="0" applyFont="1" applyFill="1" applyAlignment="1">
      <alignment horizontal="center" vertical="center"/>
    </xf>
    <xf numFmtId="0" fontId="16" fillId="3" borderId="0" xfId="0" applyFont="1" applyFill="1" applyAlignment="1">
      <alignment horizontal="right" vertical="center"/>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176" fontId="16" fillId="0" borderId="10" xfId="0" applyNumberFormat="1" applyFont="1" applyBorder="1" applyAlignment="1">
      <alignment horizontal="center" vertical="center"/>
    </xf>
    <xf numFmtId="177" fontId="16" fillId="3" borderId="0" xfId="1" applyNumberFormat="1" applyFont="1" applyFill="1" applyBorder="1" applyAlignment="1" applyProtection="1">
      <alignment horizontal="right" vertical="center"/>
    </xf>
    <xf numFmtId="176" fontId="16" fillId="3" borderId="0" xfId="0" applyNumberFormat="1" applyFont="1" applyFill="1" applyAlignment="1">
      <alignment horizontal="center" vertical="center"/>
    </xf>
    <xf numFmtId="0" fontId="4" fillId="0" borderId="0" xfId="0" applyFont="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0" borderId="13"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47"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44"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8" xfId="0" applyFont="1" applyBorder="1" applyAlignment="1">
      <alignment horizontal="center" vertical="center" wrapText="1"/>
    </xf>
    <xf numFmtId="183" fontId="8" fillId="3" borderId="47" xfId="0" applyNumberFormat="1" applyFont="1" applyFill="1" applyBorder="1" applyAlignment="1">
      <alignment horizontal="center" vertical="center" wrapText="1"/>
    </xf>
    <xf numFmtId="183" fontId="8" fillId="3" borderId="50" xfId="0" applyNumberFormat="1" applyFont="1" applyFill="1" applyBorder="1" applyAlignment="1">
      <alignment horizontal="center" vertical="center" wrapText="1"/>
    </xf>
    <xf numFmtId="183" fontId="8" fillId="3" borderId="47" xfId="1" applyNumberFormat="1" applyFont="1" applyFill="1" applyBorder="1" applyAlignment="1" applyProtection="1">
      <alignment horizontal="center" vertical="center" wrapText="1"/>
    </xf>
    <xf numFmtId="183" fontId="8" fillId="3" borderId="50" xfId="1" applyNumberFormat="1" applyFont="1" applyFill="1" applyBorder="1" applyAlignment="1" applyProtection="1">
      <alignment horizontal="center" vertical="center" wrapText="1"/>
    </xf>
    <xf numFmtId="0" fontId="16" fillId="0" borderId="13" xfId="0" applyFont="1" applyBorder="1" applyAlignment="1">
      <alignment horizontal="right" vertical="center"/>
    </xf>
    <xf numFmtId="0" fontId="16" fillId="0" borderId="12" xfId="0" applyFont="1" applyBorder="1" applyAlignment="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0" fontId="16" fillId="0" borderId="31" xfId="0" applyFont="1" applyBorder="1" applyAlignment="1">
      <alignment horizontal="right"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2" fontId="16" fillId="0" borderId="10" xfId="0" applyNumberFormat="1" applyFont="1" applyBorder="1" applyAlignment="1">
      <alignment horizontal="center"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285750</xdr:colOff>
      <xdr:row>0</xdr:row>
      <xdr:rowOff>215900</xdr:rowOff>
    </xdr:from>
    <xdr:to>
      <xdr:col>19</xdr:col>
      <xdr:colOff>57150</xdr:colOff>
      <xdr:row>2</xdr:row>
      <xdr:rowOff>50800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588125" y="215900"/>
          <a:ext cx="1485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tabSelected="1" workbookViewId="0">
      <selection activeCell="M1" sqref="M1"/>
    </sheetView>
  </sheetViews>
  <sheetFormatPr defaultColWidth="9" defaultRowHeight="18.75"/>
  <cols>
    <col min="1" max="2" width="9" style="9"/>
    <col min="3" max="3" width="44.25" style="9" customWidth="1"/>
    <col min="4" max="16384" width="9" style="9"/>
  </cols>
  <sheetData>
    <row r="1" spans="1:10">
      <c r="A1" s="9" t="s">
        <v>77</v>
      </c>
    </row>
    <row r="2" spans="1:10" s="10" customFormat="1" ht="20.25" customHeight="1">
      <c r="A2" s="11" t="s">
        <v>162</v>
      </c>
      <c r="B2" s="11"/>
      <c r="C2" s="12"/>
    </row>
    <row r="3" spans="1:10" s="10" customFormat="1" ht="20.25" customHeight="1">
      <c r="A3" s="12"/>
      <c r="B3" s="12"/>
      <c r="C3" s="12"/>
    </row>
    <row r="4" spans="1:10" s="10" customFormat="1" ht="20.25" customHeight="1">
      <c r="A4" s="24"/>
      <c r="B4" s="12" t="s">
        <v>121</v>
      </c>
      <c r="C4" s="12"/>
      <c r="E4" s="154" t="s">
        <v>123</v>
      </c>
      <c r="F4" s="154"/>
      <c r="G4" s="154"/>
      <c r="H4" s="154"/>
      <c r="I4" s="154"/>
      <c r="J4" s="154"/>
    </row>
    <row r="5" spans="1:10" s="10" customFormat="1" ht="20.25" customHeight="1">
      <c r="A5" s="25"/>
      <c r="B5" s="12" t="s">
        <v>122</v>
      </c>
      <c r="C5" s="12"/>
      <c r="E5" s="154"/>
      <c r="F5" s="154"/>
      <c r="G5" s="154"/>
      <c r="H5" s="154"/>
      <c r="I5" s="154"/>
      <c r="J5" s="154"/>
    </row>
    <row r="6" spans="1:10" s="10" customFormat="1" ht="20.25" customHeight="1">
      <c r="A6" s="23"/>
      <c r="B6" s="12"/>
      <c r="C6" s="12"/>
    </row>
    <row r="7" spans="1:10" s="10" customFormat="1" ht="20.25" customHeight="1">
      <c r="A7" s="23"/>
      <c r="B7" s="12"/>
      <c r="C7" s="12"/>
    </row>
    <row r="8" spans="1:10" s="10" customFormat="1" ht="20.25" customHeight="1">
      <c r="A8" s="12" t="s">
        <v>82</v>
      </c>
      <c r="B8" s="12"/>
      <c r="C8" s="12"/>
    </row>
    <row r="9" spans="1:10" s="10" customFormat="1" ht="20.25" customHeight="1">
      <c r="A9" s="23"/>
      <c r="B9" s="12"/>
      <c r="C9" s="12"/>
    </row>
    <row r="10" spans="1:10" s="10" customFormat="1" ht="20.25" customHeight="1">
      <c r="A10" s="12" t="s">
        <v>176</v>
      </c>
      <c r="B10" s="12"/>
      <c r="C10" s="12"/>
    </row>
    <row r="11" spans="1:10" s="10" customFormat="1" ht="20.25" customHeight="1">
      <c r="A11" s="12"/>
      <c r="B11" s="12"/>
      <c r="C11" s="12"/>
    </row>
    <row r="12" spans="1:10" s="10" customFormat="1" ht="20.25" customHeight="1">
      <c r="A12" s="12" t="s">
        <v>152</v>
      </c>
      <c r="B12" s="12"/>
      <c r="C12" s="12"/>
    </row>
    <row r="13" spans="1:10" s="10" customFormat="1" ht="20.25" customHeight="1">
      <c r="A13" s="12"/>
      <c r="B13" s="12"/>
      <c r="C13" s="12"/>
    </row>
    <row r="14" spans="1:10" s="10" customFormat="1" ht="20.25" customHeight="1">
      <c r="A14" s="12" t="s">
        <v>79</v>
      </c>
      <c r="B14" s="12"/>
      <c r="C14" s="12"/>
    </row>
    <row r="15" spans="1:10" s="10" customFormat="1" ht="20.25" customHeight="1">
      <c r="A15" s="12"/>
      <c r="B15" s="12"/>
      <c r="C15" s="12"/>
    </row>
    <row r="16" spans="1:10" s="10" customFormat="1" ht="20.25" customHeight="1">
      <c r="A16" s="12" t="s">
        <v>154</v>
      </c>
      <c r="B16" s="12"/>
      <c r="C16" s="12"/>
    </row>
    <row r="17" spans="1:3" s="10" customFormat="1" ht="20.25" customHeight="1">
      <c r="A17" s="12" t="s">
        <v>70</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42</v>
      </c>
    </row>
    <row r="22" spans="1:3" s="10" customFormat="1" ht="20.25" customHeight="1">
      <c r="A22" s="12"/>
      <c r="B22" s="13">
        <v>3</v>
      </c>
      <c r="C22" s="14" t="s">
        <v>112</v>
      </c>
    </row>
    <row r="23" spans="1:3" s="10" customFormat="1" ht="20.25" customHeight="1">
      <c r="A23" s="12"/>
      <c r="B23" s="12"/>
      <c r="C23" s="12"/>
    </row>
    <row r="24" spans="1:3" s="10" customFormat="1" ht="20.25" customHeight="1">
      <c r="A24" s="12"/>
      <c r="B24" s="12" t="s">
        <v>163</v>
      </c>
      <c r="C24" s="12"/>
    </row>
    <row r="25" spans="1:3" s="10" customFormat="1" ht="20.25" customHeight="1">
      <c r="A25" s="12"/>
      <c r="B25" s="12"/>
      <c r="C25" s="12"/>
    </row>
    <row r="26" spans="1:3" s="10" customFormat="1" ht="20.25" customHeight="1">
      <c r="A26" s="12" t="s">
        <v>80</v>
      </c>
      <c r="B26" s="12"/>
      <c r="C26" s="12"/>
    </row>
    <row r="27" spans="1:3" s="10" customFormat="1" ht="20.25" customHeight="1">
      <c r="A27" s="12" t="s">
        <v>71</v>
      </c>
      <c r="B27" s="12"/>
      <c r="C27" s="12"/>
    </row>
    <row r="28" spans="1:3" s="10" customFormat="1" ht="20.25" customHeight="1">
      <c r="A28" s="12"/>
      <c r="B28" s="12"/>
      <c r="C28" s="12"/>
    </row>
    <row r="29" spans="1:3" s="10" customFormat="1" ht="20.25" customHeight="1">
      <c r="A29" s="12"/>
      <c r="B29" s="13" t="s">
        <v>8</v>
      </c>
      <c r="C29" s="13" t="s">
        <v>9</v>
      </c>
    </row>
    <row r="30" spans="1:3" s="10" customFormat="1" ht="20.25" customHeight="1">
      <c r="A30" s="12"/>
      <c r="B30" s="13" t="s">
        <v>4</v>
      </c>
      <c r="C30" s="14" t="s">
        <v>72</v>
      </c>
    </row>
    <row r="31" spans="1:3" s="10" customFormat="1" ht="20.25" customHeight="1">
      <c r="A31" s="12"/>
      <c r="B31" s="13" t="s">
        <v>5</v>
      </c>
      <c r="C31" s="14" t="s">
        <v>73</v>
      </c>
    </row>
    <row r="32" spans="1:3" s="10" customFormat="1" ht="20.25" customHeight="1">
      <c r="A32" s="12"/>
      <c r="B32" s="13" t="s">
        <v>6</v>
      </c>
      <c r="C32" s="14" t="s">
        <v>74</v>
      </c>
    </row>
    <row r="33" spans="1:55" s="10" customFormat="1" ht="20.25" customHeight="1">
      <c r="A33" s="12"/>
      <c r="B33" s="13" t="s">
        <v>7</v>
      </c>
      <c r="C33" s="14" t="s">
        <v>100</v>
      </c>
    </row>
    <row r="34" spans="1:55" s="10" customFormat="1" ht="20.25" customHeight="1">
      <c r="A34" s="12"/>
      <c r="B34" s="12"/>
      <c r="C34" s="12"/>
    </row>
    <row r="35" spans="1:55" s="10" customFormat="1" ht="20.25" customHeight="1">
      <c r="A35" s="12"/>
      <c r="B35" s="15" t="s">
        <v>10</v>
      </c>
      <c r="C35" s="12"/>
    </row>
    <row r="36" spans="1:55" s="10" customFormat="1" ht="20.25" customHeight="1">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155</v>
      </c>
      <c r="B40" s="12"/>
      <c r="C40" s="12"/>
    </row>
    <row r="41" spans="1:55" s="10" customFormat="1" ht="20.25" customHeight="1">
      <c r="A41" s="12" t="s">
        <v>76</v>
      </c>
      <c r="B41" s="12"/>
      <c r="C41" s="12"/>
    </row>
    <row r="42" spans="1:55" s="10" customFormat="1" ht="20.25" customHeight="1">
      <c r="A42" s="20" t="s">
        <v>137</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81</v>
      </c>
      <c r="B44" s="12"/>
    </row>
    <row r="45" spans="1:55" s="10" customFormat="1" ht="20.25" customHeight="1"/>
    <row r="46" spans="1:55" s="10" customFormat="1" ht="20.25" customHeight="1">
      <c r="A46" s="12" t="s">
        <v>153</v>
      </c>
      <c r="B46" s="12"/>
      <c r="C46" s="12"/>
    </row>
    <row r="47" spans="1:55" s="10" customFormat="1" ht="20.25" customHeight="1">
      <c r="A47" s="12" t="s">
        <v>138</v>
      </c>
      <c r="B47" s="12"/>
      <c r="C47" s="12"/>
    </row>
    <row r="48" spans="1:55" s="10" customFormat="1" ht="20.25" customHeight="1"/>
    <row r="49" spans="1:55" s="10" customFormat="1" ht="20.25" customHeight="1">
      <c r="A49" s="12" t="s">
        <v>83</v>
      </c>
      <c r="B49" s="12"/>
      <c r="C49" s="12"/>
    </row>
    <row r="50" spans="1:55" s="10" customFormat="1" ht="20.25" customHeight="1">
      <c r="A50" s="12" t="s">
        <v>139</v>
      </c>
      <c r="B50" s="12"/>
      <c r="C50" s="12"/>
    </row>
    <row r="51" spans="1:55" s="10" customFormat="1" ht="20.25" customHeight="1">
      <c r="A51" s="12"/>
      <c r="B51" s="12"/>
      <c r="C51" s="12"/>
    </row>
    <row r="52" spans="1:55" s="10" customFormat="1" ht="20.25" customHeight="1">
      <c r="A52" s="12" t="s">
        <v>84</v>
      </c>
      <c r="B52" s="12"/>
      <c r="C52" s="12"/>
    </row>
    <row r="53" spans="1:55" s="10" customFormat="1" ht="20.25" customHeight="1">
      <c r="A53" s="12"/>
      <c r="B53" s="12"/>
      <c r="C53" s="12"/>
    </row>
    <row r="54" spans="1:55" s="10" customFormat="1" ht="20.25" customHeight="1">
      <c r="A54" s="10" t="s">
        <v>140</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148</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157</v>
      </c>
      <c r="C58" s="22"/>
      <c r="D58" s="15"/>
      <c r="E58" s="15"/>
    </row>
    <row r="59" spans="1:55" s="10" customFormat="1" ht="20.25" customHeight="1">
      <c r="A59" s="22"/>
      <c r="B59" s="22"/>
      <c r="C59" s="22"/>
      <c r="D59" s="12"/>
      <c r="E59" s="12"/>
    </row>
    <row r="60" spans="1:55" s="10" customFormat="1" ht="20.25" customHeight="1">
      <c r="A60" s="10" t="s">
        <v>142</v>
      </c>
      <c r="C60" s="22"/>
      <c r="D60" s="15"/>
      <c r="E60" s="15"/>
    </row>
    <row r="61" spans="1:55" s="10" customFormat="1" ht="20.25" customHeight="1">
      <c r="A61" s="55" t="s">
        <v>144</v>
      </c>
      <c r="B61" s="22"/>
      <c r="C61" s="22"/>
      <c r="D61" s="12"/>
      <c r="E61" s="12"/>
    </row>
    <row r="62" spans="1:55" s="10" customFormat="1" ht="20.25" customHeight="1">
      <c r="A62" s="54" t="s">
        <v>145</v>
      </c>
      <c r="B62" s="22"/>
      <c r="C62" s="22"/>
      <c r="D62" s="12"/>
      <c r="E62" s="12"/>
    </row>
    <row r="63" spans="1:55" s="10" customFormat="1" ht="20.25" customHeight="1">
      <c r="A63" s="55" t="s">
        <v>146</v>
      </c>
      <c r="B63" s="22"/>
      <c r="C63" s="22"/>
      <c r="D63" s="12"/>
      <c r="E63" s="12"/>
    </row>
    <row r="64" spans="1:55" s="10" customFormat="1" ht="20.25" customHeight="1">
      <c r="A64" s="54" t="s">
        <v>147</v>
      </c>
      <c r="B64" s="22"/>
      <c r="C64" s="22"/>
      <c r="D64" s="12"/>
      <c r="E64" s="12"/>
    </row>
    <row r="65" spans="1:5" s="10" customFormat="1" ht="20.25" customHeight="1">
      <c r="A65" s="55" t="s">
        <v>158</v>
      </c>
      <c r="B65" s="22"/>
      <c r="C65" s="22"/>
      <c r="D65" s="12"/>
      <c r="E65" s="12"/>
    </row>
    <row r="66" spans="1:5" s="10" customFormat="1" ht="20.25" customHeight="1">
      <c r="A66" s="55" t="s">
        <v>159</v>
      </c>
      <c r="B66" s="22"/>
      <c r="C66" s="22"/>
      <c r="D66" s="12"/>
      <c r="E66" s="12"/>
    </row>
    <row r="67" spans="1:5" s="10" customFormat="1" ht="20.25" customHeight="1">
      <c r="A67" s="55" t="s">
        <v>160</v>
      </c>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53"/>
  <sheetViews>
    <sheetView showGridLines="0" view="pageBreakPreview" zoomScale="60" zoomScaleNormal="55" workbookViewId="0">
      <pane ySplit="12" topLeftCell="A13" activePane="bottomLeft" state="frozen"/>
      <selection pane="bottomLeft" activeCell="BG15" sqref="BG15"/>
    </sheetView>
  </sheetViews>
  <sheetFormatPr defaultColWidth="4.5" defaultRowHeight="20.25" customHeight="1"/>
  <cols>
    <col min="1" max="1" width="1.375" style="29" customWidth="1"/>
    <col min="2" max="2" width="5.625" style="29" customWidth="1"/>
    <col min="3" max="4" width="8.75" style="29" customWidth="1"/>
    <col min="5" max="6" width="3.75" style="29" customWidth="1"/>
    <col min="7" max="56" width="5.625" style="29" customWidth="1"/>
    <col min="57" max="16384" width="4.5" style="29"/>
  </cols>
  <sheetData>
    <row r="1" spans="1:57" s="28" customFormat="1" ht="20.25" customHeight="1">
      <c r="A1" s="8"/>
      <c r="B1" s="8"/>
      <c r="C1" s="30" t="s">
        <v>164</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166" t="s">
        <v>166</v>
      </c>
      <c r="AN1" s="166"/>
      <c r="AO1" s="166"/>
      <c r="AP1" s="166"/>
      <c r="AQ1" s="166"/>
      <c r="AR1" s="166"/>
      <c r="AS1" s="166"/>
      <c r="AT1" s="166"/>
      <c r="AU1" s="166"/>
      <c r="AV1" s="166"/>
      <c r="AW1" s="166"/>
      <c r="AX1" s="166"/>
      <c r="AY1" s="166"/>
      <c r="AZ1" s="166"/>
      <c r="BA1" s="166"/>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20</v>
      </c>
      <c r="U2" s="167">
        <v>4</v>
      </c>
      <c r="V2" s="167"/>
      <c r="W2" s="4" t="s">
        <v>17</v>
      </c>
      <c r="X2" s="168">
        <f>IF(U2=0,"",YEAR(DATE(2018+U2,1,1)))</f>
        <v>2022</v>
      </c>
      <c r="Y2" s="168"/>
      <c r="Z2" s="3" t="s">
        <v>21</v>
      </c>
      <c r="AA2" s="3" t="s">
        <v>22</v>
      </c>
      <c r="AB2" s="167">
        <v>4</v>
      </c>
      <c r="AC2" s="167"/>
      <c r="AD2" s="3" t="s">
        <v>23</v>
      </c>
      <c r="AE2" s="3"/>
      <c r="AF2" s="3"/>
      <c r="AG2" s="3"/>
      <c r="AH2" s="3"/>
      <c r="AI2" s="3"/>
      <c r="AJ2" s="32"/>
      <c r="AK2" s="4" t="s">
        <v>18</v>
      </c>
      <c r="AL2" s="4" t="s">
        <v>17</v>
      </c>
      <c r="AM2" s="167"/>
      <c r="AN2" s="167"/>
      <c r="AO2" s="167"/>
      <c r="AP2" s="167"/>
      <c r="AQ2" s="167"/>
      <c r="AR2" s="167"/>
      <c r="AS2" s="167"/>
      <c r="AT2" s="167"/>
      <c r="AU2" s="167"/>
      <c r="AV2" s="167"/>
      <c r="AW2" s="167"/>
      <c r="AX2" s="167"/>
      <c r="AY2" s="167"/>
      <c r="AZ2" s="167"/>
      <c r="BA2" s="167"/>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169" t="s">
        <v>143</v>
      </c>
      <c r="BA3" s="169"/>
      <c r="BB3" s="169"/>
      <c r="BC3" s="169"/>
      <c r="BD3" s="4"/>
      <c r="BE3" s="27"/>
    </row>
    <row r="4" spans="1:57" s="26" customFormat="1" ht="20.25" customHeight="1">
      <c r="A4" s="3"/>
      <c r="B4" s="40"/>
      <c r="C4" s="170" t="s">
        <v>178</v>
      </c>
      <c r="D4" s="170"/>
      <c r="E4" s="170"/>
      <c r="F4" s="170"/>
      <c r="G4" s="170"/>
      <c r="H4" s="170"/>
      <c r="I4" s="170"/>
      <c r="J4" s="170"/>
      <c r="K4" s="170"/>
      <c r="L4" s="170"/>
      <c r="M4" s="170"/>
      <c r="N4" s="170"/>
      <c r="O4" s="170"/>
      <c r="P4" s="170"/>
      <c r="Q4" s="170"/>
      <c r="R4" s="170"/>
      <c r="S4" s="170"/>
      <c r="T4" s="170"/>
      <c r="U4" s="170"/>
      <c r="V4" s="170"/>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135</v>
      </c>
      <c r="AZ4" s="169" t="s">
        <v>136</v>
      </c>
      <c r="BA4" s="169"/>
      <c r="BB4" s="169"/>
      <c r="BC4" s="169"/>
      <c r="BD4" s="4"/>
      <c r="BE4" s="27"/>
    </row>
    <row r="5" spans="1:57" s="26" customFormat="1" ht="20.25" customHeight="1">
      <c r="A5" s="3"/>
      <c r="B5" s="41"/>
      <c r="C5" s="170"/>
      <c r="D5" s="170"/>
      <c r="E5" s="170"/>
      <c r="F5" s="170"/>
      <c r="G5" s="170"/>
      <c r="H5" s="170"/>
      <c r="I5" s="170"/>
      <c r="J5" s="170"/>
      <c r="K5" s="170"/>
      <c r="L5" s="170"/>
      <c r="M5" s="170"/>
      <c r="N5" s="170"/>
      <c r="O5" s="170"/>
      <c r="P5" s="170"/>
      <c r="Q5" s="170"/>
      <c r="R5" s="170"/>
      <c r="S5" s="170"/>
      <c r="T5" s="170"/>
      <c r="U5" s="170"/>
      <c r="V5" s="170"/>
      <c r="W5" s="3"/>
      <c r="X5" s="3"/>
      <c r="Y5" s="3"/>
      <c r="Z5" s="37"/>
      <c r="AA5" s="37"/>
      <c r="AB5" s="35"/>
      <c r="AC5" s="35"/>
      <c r="AD5" s="8"/>
      <c r="AE5" s="8"/>
      <c r="AF5" s="8"/>
      <c r="AG5" s="8"/>
      <c r="AH5" s="3"/>
      <c r="AI5" s="3"/>
      <c r="AJ5" s="8" t="s">
        <v>78</v>
      </c>
      <c r="AK5" s="8"/>
      <c r="AL5" s="8"/>
      <c r="AM5" s="8"/>
      <c r="AN5" s="8"/>
      <c r="AO5" s="8"/>
      <c r="AP5" s="8"/>
      <c r="AQ5" s="8"/>
      <c r="AR5" s="40"/>
      <c r="AS5" s="40"/>
      <c r="AT5" s="42"/>
      <c r="AU5" s="8"/>
      <c r="AV5" s="160">
        <v>40</v>
      </c>
      <c r="AW5" s="161"/>
      <c r="AX5" s="42" t="s">
        <v>24</v>
      </c>
      <c r="AY5" s="8"/>
      <c r="AZ5" s="162">
        <v>160</v>
      </c>
      <c r="BA5" s="163"/>
      <c r="BB5" s="42" t="s">
        <v>120</v>
      </c>
      <c r="BC5" s="8"/>
      <c r="BD5" s="3"/>
      <c r="BE5" s="27"/>
    </row>
    <row r="6" spans="1:57" s="26" customFormat="1" ht="20.25" customHeight="1">
      <c r="A6" s="3"/>
      <c r="B6" s="41"/>
      <c r="C6" s="170"/>
      <c r="D6" s="170"/>
      <c r="E6" s="170"/>
      <c r="F6" s="170"/>
      <c r="G6" s="170"/>
      <c r="H6" s="170"/>
      <c r="I6" s="170"/>
      <c r="J6" s="170"/>
      <c r="K6" s="170"/>
      <c r="L6" s="170"/>
      <c r="M6" s="170"/>
      <c r="N6" s="170"/>
      <c r="O6" s="170"/>
      <c r="P6" s="170"/>
      <c r="Q6" s="170"/>
      <c r="R6" s="170"/>
      <c r="S6" s="170"/>
      <c r="T6" s="170"/>
      <c r="U6" s="170"/>
      <c r="V6" s="170"/>
      <c r="W6" s="3"/>
      <c r="X6" s="3"/>
      <c r="Y6" s="3"/>
      <c r="Z6" s="37"/>
      <c r="AA6" s="37"/>
      <c r="AB6" s="35"/>
      <c r="AC6" s="35"/>
      <c r="AD6" s="42"/>
      <c r="AE6" s="8"/>
      <c r="AF6" s="8"/>
      <c r="AG6" s="8"/>
      <c r="AH6" s="3"/>
      <c r="AI6" s="3"/>
      <c r="AJ6" s="3"/>
      <c r="AK6" s="3"/>
      <c r="AL6" s="8"/>
      <c r="AM6" s="8"/>
      <c r="AN6" s="44"/>
      <c r="AO6" s="45"/>
      <c r="AP6" s="45"/>
      <c r="AQ6" s="43"/>
      <c r="AR6" s="43"/>
      <c r="AS6" s="43"/>
      <c r="AT6" s="43"/>
      <c r="AU6" s="43"/>
      <c r="AV6" s="43"/>
      <c r="AW6" s="8" t="s">
        <v>25</v>
      </c>
      <c r="AX6" s="8"/>
      <c r="AY6" s="8"/>
      <c r="AZ6" s="164">
        <f>DAY(EOMONTH(DATE(X2,AB2,1),0))</f>
        <v>30</v>
      </c>
      <c r="BA6" s="165"/>
      <c r="BB6" s="42" t="s">
        <v>26</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0"/>
    </row>
    <row r="8" spans="1:57" ht="20.25" customHeight="1" thickBot="1">
      <c r="A8" s="1"/>
      <c r="B8" s="182" t="s">
        <v>27</v>
      </c>
      <c r="C8" s="184" t="s">
        <v>85</v>
      </c>
      <c r="D8" s="185"/>
      <c r="E8" s="188" t="s">
        <v>86</v>
      </c>
      <c r="F8" s="185"/>
      <c r="G8" s="188" t="s">
        <v>87</v>
      </c>
      <c r="H8" s="184"/>
      <c r="I8" s="184"/>
      <c r="J8" s="184"/>
      <c r="K8" s="185"/>
      <c r="L8" s="188" t="s">
        <v>88</v>
      </c>
      <c r="M8" s="184"/>
      <c r="N8" s="184"/>
      <c r="O8" s="190"/>
      <c r="P8" s="192" t="s">
        <v>150</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71" t="str">
        <f>IF(AZ3="４週","(9)1～4週目の勤務時間数合計","(9)1か月の勤務時間数合計")</f>
        <v>(9)1～4週目の勤務時間数合計</v>
      </c>
      <c r="AV8" s="172"/>
      <c r="AW8" s="171" t="s">
        <v>89</v>
      </c>
      <c r="AX8" s="172"/>
      <c r="AY8" s="177" t="s">
        <v>149</v>
      </c>
      <c r="AZ8" s="177"/>
      <c r="BA8" s="177"/>
      <c r="BB8" s="177"/>
      <c r="BC8" s="177"/>
      <c r="BD8" s="177"/>
    </row>
    <row r="9" spans="1:57" ht="20.25" customHeight="1" thickBot="1">
      <c r="A9" s="1"/>
      <c r="B9" s="183"/>
      <c r="C9" s="186"/>
      <c r="D9" s="187"/>
      <c r="E9" s="189"/>
      <c r="F9" s="187"/>
      <c r="G9" s="189"/>
      <c r="H9" s="186"/>
      <c r="I9" s="186"/>
      <c r="J9" s="186"/>
      <c r="K9" s="187"/>
      <c r="L9" s="189"/>
      <c r="M9" s="186"/>
      <c r="N9" s="186"/>
      <c r="O9" s="191"/>
      <c r="P9" s="179" t="s">
        <v>11</v>
      </c>
      <c r="Q9" s="180"/>
      <c r="R9" s="180"/>
      <c r="S9" s="180"/>
      <c r="T9" s="180"/>
      <c r="U9" s="180"/>
      <c r="V9" s="181"/>
      <c r="W9" s="179" t="s">
        <v>12</v>
      </c>
      <c r="X9" s="180"/>
      <c r="Y9" s="180"/>
      <c r="Z9" s="180"/>
      <c r="AA9" s="180"/>
      <c r="AB9" s="180"/>
      <c r="AC9" s="181"/>
      <c r="AD9" s="179" t="s">
        <v>13</v>
      </c>
      <c r="AE9" s="180"/>
      <c r="AF9" s="180"/>
      <c r="AG9" s="180"/>
      <c r="AH9" s="180"/>
      <c r="AI9" s="180"/>
      <c r="AJ9" s="181"/>
      <c r="AK9" s="179" t="s">
        <v>14</v>
      </c>
      <c r="AL9" s="180"/>
      <c r="AM9" s="180"/>
      <c r="AN9" s="180"/>
      <c r="AO9" s="180"/>
      <c r="AP9" s="180"/>
      <c r="AQ9" s="181"/>
      <c r="AR9" s="179" t="s">
        <v>15</v>
      </c>
      <c r="AS9" s="180"/>
      <c r="AT9" s="181"/>
      <c r="AU9" s="173"/>
      <c r="AV9" s="174"/>
      <c r="AW9" s="173"/>
      <c r="AX9" s="174"/>
      <c r="AY9" s="177"/>
      <c r="AZ9" s="177"/>
      <c r="BA9" s="177"/>
      <c r="BB9" s="177"/>
      <c r="BC9" s="177"/>
      <c r="BD9" s="177"/>
    </row>
    <row r="10" spans="1:57" ht="20.25" customHeight="1" thickBot="1">
      <c r="A10" s="1"/>
      <c r="B10" s="183"/>
      <c r="C10" s="186"/>
      <c r="D10" s="187"/>
      <c r="E10" s="189"/>
      <c r="F10" s="187"/>
      <c r="G10" s="189"/>
      <c r="H10" s="186"/>
      <c r="I10" s="186"/>
      <c r="J10" s="186"/>
      <c r="K10" s="187"/>
      <c r="L10" s="189"/>
      <c r="M10" s="186"/>
      <c r="N10" s="186"/>
      <c r="O10" s="191"/>
      <c r="P10" s="58">
        <f>DAY(DATE($X$2,$AB$2,1))</f>
        <v>1</v>
      </c>
      <c r="Q10" s="59">
        <f>DAY(DATE($X$2,$AB$2,2))</f>
        <v>2</v>
      </c>
      <c r="R10" s="59">
        <f>DAY(DATE($X$2,$AB$2,3))</f>
        <v>3</v>
      </c>
      <c r="S10" s="59">
        <f>DAY(DATE($X$2,$AB$2,4))</f>
        <v>4</v>
      </c>
      <c r="T10" s="59">
        <f>DAY(DATE($X$2,$AB$2,5))</f>
        <v>5</v>
      </c>
      <c r="U10" s="59">
        <f>DAY(DATE($X$2,$AB$2,6))</f>
        <v>6</v>
      </c>
      <c r="V10" s="60">
        <f>DAY(DATE($X$2,$AB$2,7))</f>
        <v>7</v>
      </c>
      <c r="W10" s="58">
        <f>DAY(DATE($X$2,$AB$2,8))</f>
        <v>8</v>
      </c>
      <c r="X10" s="59">
        <f>DAY(DATE($X$2,$AB$2,9))</f>
        <v>9</v>
      </c>
      <c r="Y10" s="59">
        <f>DAY(DATE($X$2,$AB$2,10))</f>
        <v>10</v>
      </c>
      <c r="Z10" s="59">
        <f>DAY(DATE($X$2,$AB$2,11))</f>
        <v>11</v>
      </c>
      <c r="AA10" s="59">
        <f>DAY(DATE($X$2,$AB$2,12))</f>
        <v>12</v>
      </c>
      <c r="AB10" s="59">
        <f>DAY(DATE($X$2,$AB$2,13))</f>
        <v>13</v>
      </c>
      <c r="AC10" s="60">
        <f>DAY(DATE($X$2,$AB$2,14))</f>
        <v>14</v>
      </c>
      <c r="AD10" s="58">
        <f>DAY(DATE($X$2,$AB$2,15))</f>
        <v>15</v>
      </c>
      <c r="AE10" s="59">
        <f>DAY(DATE($X$2,$AB$2,16))</f>
        <v>16</v>
      </c>
      <c r="AF10" s="59">
        <f>DAY(DATE($X$2,$AB$2,17))</f>
        <v>17</v>
      </c>
      <c r="AG10" s="59">
        <f>DAY(DATE($X$2,$AB$2,18))</f>
        <v>18</v>
      </c>
      <c r="AH10" s="59">
        <f>DAY(DATE($X$2,$AB$2,19))</f>
        <v>19</v>
      </c>
      <c r="AI10" s="59">
        <f>DAY(DATE($X$2,$AB$2,20))</f>
        <v>20</v>
      </c>
      <c r="AJ10" s="60">
        <f>DAY(DATE($X$2,$AB$2,21))</f>
        <v>21</v>
      </c>
      <c r="AK10" s="58">
        <f>DAY(DATE($X$2,$AB$2,22))</f>
        <v>22</v>
      </c>
      <c r="AL10" s="59">
        <f>DAY(DATE($X$2,$AB$2,23))</f>
        <v>23</v>
      </c>
      <c r="AM10" s="59">
        <f>DAY(DATE($X$2,$AB$2,24))</f>
        <v>24</v>
      </c>
      <c r="AN10" s="59">
        <f>DAY(DATE($X$2,$AB$2,25))</f>
        <v>25</v>
      </c>
      <c r="AO10" s="59">
        <f>DAY(DATE($X$2,$AB$2,26))</f>
        <v>26</v>
      </c>
      <c r="AP10" s="59">
        <f>DAY(DATE($X$2,$AB$2,27))</f>
        <v>27</v>
      </c>
      <c r="AQ10" s="60">
        <f>DAY(DATE($X$2,$AB$2,28))</f>
        <v>28</v>
      </c>
      <c r="AR10" s="58" t="str">
        <f>IF(AZ3="暦月",IF(DAY(DATE($X$2,$AB$2,29))=29,29,""),"")</f>
        <v/>
      </c>
      <c r="AS10" s="59" t="str">
        <f>IF(AZ3="暦月",IF(DAY(DATE($X$2,$AB$2,30))=30,30,""),"")</f>
        <v/>
      </c>
      <c r="AT10" s="60" t="str">
        <f>IF(AZ3="暦月",IF(DAY(DATE($X$2,$AB$2,31))=31,31,""),"")</f>
        <v/>
      </c>
      <c r="AU10" s="173"/>
      <c r="AV10" s="174"/>
      <c r="AW10" s="173"/>
      <c r="AX10" s="174"/>
      <c r="AY10" s="177"/>
      <c r="AZ10" s="177"/>
      <c r="BA10" s="177"/>
      <c r="BB10" s="177"/>
      <c r="BC10" s="177"/>
      <c r="BD10" s="177"/>
    </row>
    <row r="11" spans="1:57" ht="20.25" hidden="1" customHeight="1" thickBot="1">
      <c r="A11" s="1"/>
      <c r="B11" s="183"/>
      <c r="C11" s="186"/>
      <c r="D11" s="187"/>
      <c r="E11" s="189"/>
      <c r="F11" s="187"/>
      <c r="G11" s="189"/>
      <c r="H11" s="186"/>
      <c r="I11" s="186"/>
      <c r="J11" s="186"/>
      <c r="K11" s="187"/>
      <c r="L11" s="189"/>
      <c r="M11" s="186"/>
      <c r="N11" s="186"/>
      <c r="O11" s="191"/>
      <c r="P11" s="58">
        <f>WEEKDAY(DATE($X$2,$AB$2,1))</f>
        <v>6</v>
      </c>
      <c r="Q11" s="59">
        <f>WEEKDAY(DATE($X$2,$AB$2,2))</f>
        <v>7</v>
      </c>
      <c r="R11" s="59">
        <f>WEEKDAY(DATE($X$2,$AB$2,3))</f>
        <v>1</v>
      </c>
      <c r="S11" s="59">
        <f>WEEKDAY(DATE($X$2,$AB$2,4))</f>
        <v>2</v>
      </c>
      <c r="T11" s="59">
        <f>WEEKDAY(DATE($X$2,$AB$2,5))</f>
        <v>3</v>
      </c>
      <c r="U11" s="59">
        <f>WEEKDAY(DATE($X$2,$AB$2,6))</f>
        <v>4</v>
      </c>
      <c r="V11" s="60">
        <f>WEEKDAY(DATE($X$2,$AB$2,7))</f>
        <v>5</v>
      </c>
      <c r="W11" s="58">
        <f>WEEKDAY(DATE($X$2,$AB$2,8))</f>
        <v>6</v>
      </c>
      <c r="X11" s="59">
        <f>WEEKDAY(DATE($X$2,$AB$2,9))</f>
        <v>7</v>
      </c>
      <c r="Y11" s="59">
        <f>WEEKDAY(DATE($X$2,$AB$2,10))</f>
        <v>1</v>
      </c>
      <c r="Z11" s="59">
        <f>WEEKDAY(DATE($X$2,$AB$2,11))</f>
        <v>2</v>
      </c>
      <c r="AA11" s="59">
        <f>WEEKDAY(DATE($X$2,$AB$2,12))</f>
        <v>3</v>
      </c>
      <c r="AB11" s="59">
        <f>WEEKDAY(DATE($X$2,$AB$2,13))</f>
        <v>4</v>
      </c>
      <c r="AC11" s="60">
        <f>WEEKDAY(DATE($X$2,$AB$2,14))</f>
        <v>5</v>
      </c>
      <c r="AD11" s="58">
        <f>WEEKDAY(DATE($X$2,$AB$2,15))</f>
        <v>6</v>
      </c>
      <c r="AE11" s="59">
        <f>WEEKDAY(DATE($X$2,$AB$2,16))</f>
        <v>7</v>
      </c>
      <c r="AF11" s="59">
        <f>WEEKDAY(DATE($X$2,$AB$2,17))</f>
        <v>1</v>
      </c>
      <c r="AG11" s="59">
        <f>WEEKDAY(DATE($X$2,$AB$2,18))</f>
        <v>2</v>
      </c>
      <c r="AH11" s="59">
        <f>WEEKDAY(DATE($X$2,$AB$2,19))</f>
        <v>3</v>
      </c>
      <c r="AI11" s="59">
        <f>WEEKDAY(DATE($X$2,$AB$2,20))</f>
        <v>4</v>
      </c>
      <c r="AJ11" s="60">
        <f>WEEKDAY(DATE($X$2,$AB$2,21))</f>
        <v>5</v>
      </c>
      <c r="AK11" s="58">
        <f>WEEKDAY(DATE($X$2,$AB$2,22))</f>
        <v>6</v>
      </c>
      <c r="AL11" s="59">
        <f>WEEKDAY(DATE($X$2,$AB$2,23))</f>
        <v>7</v>
      </c>
      <c r="AM11" s="59">
        <f>WEEKDAY(DATE($X$2,$AB$2,24))</f>
        <v>1</v>
      </c>
      <c r="AN11" s="59">
        <f>WEEKDAY(DATE($X$2,$AB$2,25))</f>
        <v>2</v>
      </c>
      <c r="AO11" s="59">
        <f>WEEKDAY(DATE($X$2,$AB$2,26))</f>
        <v>3</v>
      </c>
      <c r="AP11" s="59">
        <f>WEEKDAY(DATE($X$2,$AB$2,27))</f>
        <v>4</v>
      </c>
      <c r="AQ11" s="60">
        <f>WEEKDAY(DATE($X$2,$AB$2,28))</f>
        <v>5</v>
      </c>
      <c r="AR11" s="58">
        <f>IF(AR10=29,WEEKDAY(DATE($X$2,$AB$2,29)),0)</f>
        <v>0</v>
      </c>
      <c r="AS11" s="59">
        <f>IF(AS10=30,WEEKDAY(DATE($X$2,$AB$2,30)),0)</f>
        <v>0</v>
      </c>
      <c r="AT11" s="60">
        <f>IF(AT10=31,WEEKDAY(DATE($X$2,$AB$2,31)),0)</f>
        <v>0</v>
      </c>
      <c r="AU11" s="175"/>
      <c r="AV11" s="176"/>
      <c r="AW11" s="175"/>
      <c r="AX11" s="176"/>
      <c r="AY11" s="178"/>
      <c r="AZ11" s="178"/>
      <c r="BA11" s="178"/>
      <c r="BB11" s="178"/>
      <c r="BC11" s="178"/>
      <c r="BD11" s="178"/>
    </row>
    <row r="12" spans="1:57" ht="20.25" customHeight="1" thickBot="1">
      <c r="A12" s="1"/>
      <c r="B12" s="183"/>
      <c r="C12" s="186"/>
      <c r="D12" s="187"/>
      <c r="E12" s="189"/>
      <c r="F12" s="187"/>
      <c r="G12" s="189"/>
      <c r="H12" s="186"/>
      <c r="I12" s="186"/>
      <c r="J12" s="186"/>
      <c r="K12" s="187"/>
      <c r="L12" s="189"/>
      <c r="M12" s="186"/>
      <c r="N12" s="186"/>
      <c r="O12" s="191"/>
      <c r="P12" s="136" t="str">
        <f>IF(P11=1,"日",IF(P11=2,"月",IF(P11=3,"火",IF(P11=4,"水",IF(P11=5,"木",IF(P11=6,"金","土"))))))</f>
        <v>金</v>
      </c>
      <c r="Q12" s="137" t="str">
        <f t="shared" ref="Q12:AQ12" si="0">IF(Q11=1,"日",IF(Q11=2,"月",IF(Q11=3,"火",IF(Q11=4,"水",IF(Q11=5,"木",IF(Q11=6,"金","土"))))))</f>
        <v>土</v>
      </c>
      <c r="R12" s="137" t="str">
        <f t="shared" si="0"/>
        <v>日</v>
      </c>
      <c r="S12" s="137" t="str">
        <f t="shared" si="0"/>
        <v>月</v>
      </c>
      <c r="T12" s="137" t="str">
        <f t="shared" si="0"/>
        <v>火</v>
      </c>
      <c r="U12" s="137" t="str">
        <f t="shared" si="0"/>
        <v>水</v>
      </c>
      <c r="V12" s="138" t="str">
        <f t="shared" si="0"/>
        <v>木</v>
      </c>
      <c r="W12" s="136" t="str">
        <f t="shared" si="0"/>
        <v>金</v>
      </c>
      <c r="X12" s="137" t="str">
        <f t="shared" si="0"/>
        <v>土</v>
      </c>
      <c r="Y12" s="137" t="str">
        <f t="shared" si="0"/>
        <v>日</v>
      </c>
      <c r="Z12" s="137" t="str">
        <f t="shared" si="0"/>
        <v>月</v>
      </c>
      <c r="AA12" s="137" t="str">
        <f t="shared" si="0"/>
        <v>火</v>
      </c>
      <c r="AB12" s="137" t="str">
        <f t="shared" si="0"/>
        <v>水</v>
      </c>
      <c r="AC12" s="138" t="str">
        <f t="shared" si="0"/>
        <v>木</v>
      </c>
      <c r="AD12" s="136" t="str">
        <f t="shared" si="0"/>
        <v>金</v>
      </c>
      <c r="AE12" s="137" t="str">
        <f t="shared" si="0"/>
        <v>土</v>
      </c>
      <c r="AF12" s="137" t="str">
        <f t="shared" si="0"/>
        <v>日</v>
      </c>
      <c r="AG12" s="137" t="str">
        <f t="shared" si="0"/>
        <v>月</v>
      </c>
      <c r="AH12" s="137" t="str">
        <f t="shared" si="0"/>
        <v>火</v>
      </c>
      <c r="AI12" s="137" t="str">
        <f t="shared" si="0"/>
        <v>水</v>
      </c>
      <c r="AJ12" s="138" t="str">
        <f t="shared" si="0"/>
        <v>木</v>
      </c>
      <c r="AK12" s="136" t="str">
        <f t="shared" si="0"/>
        <v>金</v>
      </c>
      <c r="AL12" s="137" t="str">
        <f t="shared" si="0"/>
        <v>土</v>
      </c>
      <c r="AM12" s="137" t="str">
        <f t="shared" si="0"/>
        <v>日</v>
      </c>
      <c r="AN12" s="137" t="str">
        <f t="shared" si="0"/>
        <v>月</v>
      </c>
      <c r="AO12" s="137" t="str">
        <f t="shared" si="0"/>
        <v>火</v>
      </c>
      <c r="AP12" s="137" t="str">
        <f t="shared" si="0"/>
        <v>水</v>
      </c>
      <c r="AQ12" s="138" t="str">
        <f t="shared" si="0"/>
        <v>木</v>
      </c>
      <c r="AR12" s="137" t="str">
        <f>IF(AR11=1,"日",IF(AR11=2,"月",IF(AR11=3,"火",IF(AR11=4,"水",IF(AR11=5,"木",IF(AR11=6,"金",IF(AR11=0,"","土")))))))</f>
        <v/>
      </c>
      <c r="AS12" s="137" t="str">
        <f>IF(AS11=1,"日",IF(AS11=2,"月",IF(AS11=3,"火",IF(AS11=4,"水",IF(AS11=5,"木",IF(AS11=6,"金",IF(AS11=0,"","土")))))))</f>
        <v/>
      </c>
      <c r="AT12" s="137" t="str">
        <f>IF(AT11=1,"日",IF(AT11=2,"月",IF(AT11=3,"火",IF(AT11=4,"水",IF(AT11=5,"木",IF(AT11=6,"金",IF(AT11=0,"","土")))))))</f>
        <v/>
      </c>
      <c r="AU12" s="175"/>
      <c r="AV12" s="176"/>
      <c r="AW12" s="175"/>
      <c r="AX12" s="176"/>
      <c r="AY12" s="178"/>
      <c r="AZ12" s="178"/>
      <c r="BA12" s="178"/>
      <c r="BB12" s="178"/>
      <c r="BC12" s="178"/>
      <c r="BD12" s="178"/>
    </row>
    <row r="13" spans="1:57" ht="39.950000000000003" customHeight="1" thickTop="1">
      <c r="A13" s="1"/>
      <c r="B13" s="151">
        <f>ROW()-12</f>
        <v>1</v>
      </c>
      <c r="C13" s="213" t="s">
        <v>2</v>
      </c>
      <c r="D13" s="214"/>
      <c r="E13" s="215" t="s">
        <v>179</v>
      </c>
      <c r="F13" s="214"/>
      <c r="G13" s="216" t="s">
        <v>98</v>
      </c>
      <c r="H13" s="217"/>
      <c r="I13" s="217"/>
      <c r="J13" s="217"/>
      <c r="K13" s="218"/>
      <c r="L13" s="219" t="s">
        <v>180</v>
      </c>
      <c r="M13" s="220"/>
      <c r="N13" s="220"/>
      <c r="O13" s="221"/>
      <c r="P13" s="142">
        <v>8</v>
      </c>
      <c r="Q13" s="143">
        <v>8</v>
      </c>
      <c r="R13" s="143">
        <v>8</v>
      </c>
      <c r="S13" s="143"/>
      <c r="T13" s="143"/>
      <c r="U13" s="143">
        <v>8</v>
      </c>
      <c r="V13" s="144">
        <v>8</v>
      </c>
      <c r="W13" s="142">
        <v>8</v>
      </c>
      <c r="X13" s="143">
        <v>8</v>
      </c>
      <c r="Y13" s="143">
        <v>8</v>
      </c>
      <c r="Z13" s="143"/>
      <c r="AA13" s="143"/>
      <c r="AB13" s="143">
        <v>8</v>
      </c>
      <c r="AC13" s="144">
        <v>8</v>
      </c>
      <c r="AD13" s="142">
        <v>8</v>
      </c>
      <c r="AE13" s="143">
        <v>8</v>
      </c>
      <c r="AF13" s="143">
        <v>8</v>
      </c>
      <c r="AG13" s="143"/>
      <c r="AH13" s="143"/>
      <c r="AI13" s="143">
        <v>8</v>
      </c>
      <c r="AJ13" s="144">
        <v>8</v>
      </c>
      <c r="AK13" s="142">
        <v>8</v>
      </c>
      <c r="AL13" s="143">
        <v>8</v>
      </c>
      <c r="AM13" s="143">
        <v>8</v>
      </c>
      <c r="AN13" s="143"/>
      <c r="AO13" s="143"/>
      <c r="AP13" s="143">
        <v>8</v>
      </c>
      <c r="AQ13" s="144">
        <v>8</v>
      </c>
      <c r="AR13" s="142"/>
      <c r="AS13" s="143"/>
      <c r="AT13" s="144"/>
      <c r="AU13" s="222">
        <f>IF($AZ$3="４週",SUM(P13:AQ13),IF($AZ$3="暦月",SUM(P13:AT13),""))</f>
        <v>160</v>
      </c>
      <c r="AV13" s="223"/>
      <c r="AW13" s="224">
        <f t="shared" ref="AW13:AW26" si="1">IF($AZ$3="４週",AU13/4,IF($AZ$3="暦月",AU13/($AZ$6/7),""))</f>
        <v>40</v>
      </c>
      <c r="AX13" s="225"/>
      <c r="AY13" s="194" t="s">
        <v>181</v>
      </c>
      <c r="AZ13" s="195"/>
      <c r="BA13" s="195"/>
      <c r="BB13" s="195"/>
      <c r="BC13" s="195"/>
      <c r="BD13" s="196"/>
    </row>
    <row r="14" spans="1:57" ht="39.950000000000003" customHeight="1" thickBot="1">
      <c r="A14" s="1"/>
      <c r="B14" s="145">
        <f t="shared" ref="B14:B26" si="2">ROW()-12</f>
        <v>2</v>
      </c>
      <c r="C14" s="226" t="s">
        <v>42</v>
      </c>
      <c r="D14" s="227"/>
      <c r="E14" s="228" t="s">
        <v>179</v>
      </c>
      <c r="F14" s="227"/>
      <c r="G14" s="229" t="s">
        <v>3</v>
      </c>
      <c r="H14" s="230"/>
      <c r="I14" s="230"/>
      <c r="J14" s="230"/>
      <c r="K14" s="231"/>
      <c r="L14" s="232" t="s">
        <v>180</v>
      </c>
      <c r="M14" s="233"/>
      <c r="N14" s="233"/>
      <c r="O14" s="234"/>
      <c r="P14" s="146">
        <v>8</v>
      </c>
      <c r="Q14" s="147">
        <v>8</v>
      </c>
      <c r="R14" s="147">
        <v>8</v>
      </c>
      <c r="S14" s="147"/>
      <c r="T14" s="147"/>
      <c r="U14" s="147">
        <v>8</v>
      </c>
      <c r="V14" s="148">
        <v>8</v>
      </c>
      <c r="W14" s="146">
        <v>8</v>
      </c>
      <c r="X14" s="147">
        <v>8</v>
      </c>
      <c r="Y14" s="147">
        <v>8</v>
      </c>
      <c r="Z14" s="147"/>
      <c r="AA14" s="147"/>
      <c r="AB14" s="147">
        <v>8</v>
      </c>
      <c r="AC14" s="148">
        <v>8</v>
      </c>
      <c r="AD14" s="146">
        <v>8</v>
      </c>
      <c r="AE14" s="147">
        <v>8</v>
      </c>
      <c r="AF14" s="147">
        <v>8</v>
      </c>
      <c r="AG14" s="147"/>
      <c r="AH14" s="147"/>
      <c r="AI14" s="147">
        <v>8</v>
      </c>
      <c r="AJ14" s="148">
        <v>8</v>
      </c>
      <c r="AK14" s="146">
        <v>8</v>
      </c>
      <c r="AL14" s="147">
        <v>8</v>
      </c>
      <c r="AM14" s="147">
        <v>8</v>
      </c>
      <c r="AN14" s="147"/>
      <c r="AO14" s="147"/>
      <c r="AP14" s="147">
        <v>8</v>
      </c>
      <c r="AQ14" s="148">
        <v>8</v>
      </c>
      <c r="AR14" s="146"/>
      <c r="AS14" s="147"/>
      <c r="AT14" s="148"/>
      <c r="AU14" s="235">
        <f t="shared" ref="AU14" si="3">IF($AZ$3="４週",SUM(P14:AQ14),IF($AZ$3="暦月",SUM(P14:AT14),""))</f>
        <v>160</v>
      </c>
      <c r="AV14" s="236"/>
      <c r="AW14" s="237">
        <f t="shared" ref="AW14" si="4">IF($AZ$3="４週",AU14/4,IF($AZ$3="暦月",AU14/($AZ$6/7),""))</f>
        <v>40</v>
      </c>
      <c r="AX14" s="238"/>
      <c r="AY14" s="239" t="s">
        <v>182</v>
      </c>
      <c r="AZ14" s="240"/>
      <c r="BA14" s="240"/>
      <c r="BB14" s="240"/>
      <c r="BC14" s="240"/>
      <c r="BD14" s="241"/>
    </row>
    <row r="15" spans="1:57" ht="39.950000000000003" customHeight="1" thickTop="1">
      <c r="A15" s="1"/>
      <c r="B15" s="152">
        <f t="shared" si="2"/>
        <v>3</v>
      </c>
      <c r="C15" s="245" t="s">
        <v>42</v>
      </c>
      <c r="D15" s="246"/>
      <c r="E15" s="247" t="s">
        <v>97</v>
      </c>
      <c r="F15" s="246"/>
      <c r="G15" s="248" t="s">
        <v>114</v>
      </c>
      <c r="H15" s="249"/>
      <c r="I15" s="249"/>
      <c r="J15" s="249"/>
      <c r="K15" s="250"/>
      <c r="L15" s="251" t="s">
        <v>165</v>
      </c>
      <c r="M15" s="252"/>
      <c r="N15" s="252"/>
      <c r="O15" s="253"/>
      <c r="P15" s="139"/>
      <c r="Q15" s="140">
        <v>8</v>
      </c>
      <c r="R15" s="140">
        <v>8</v>
      </c>
      <c r="S15" s="140"/>
      <c r="T15" s="140">
        <v>8</v>
      </c>
      <c r="U15" s="140">
        <v>8</v>
      </c>
      <c r="V15" s="141">
        <v>8</v>
      </c>
      <c r="W15" s="139"/>
      <c r="X15" s="140">
        <v>8</v>
      </c>
      <c r="Y15" s="140">
        <v>8</v>
      </c>
      <c r="Z15" s="140"/>
      <c r="AA15" s="140">
        <v>8</v>
      </c>
      <c r="AB15" s="140">
        <v>8</v>
      </c>
      <c r="AC15" s="141">
        <v>8</v>
      </c>
      <c r="AD15" s="139"/>
      <c r="AE15" s="140">
        <v>8</v>
      </c>
      <c r="AF15" s="140">
        <v>8</v>
      </c>
      <c r="AG15" s="140"/>
      <c r="AH15" s="140">
        <v>8</v>
      </c>
      <c r="AI15" s="140">
        <v>8</v>
      </c>
      <c r="AJ15" s="141">
        <v>8</v>
      </c>
      <c r="AK15" s="139"/>
      <c r="AL15" s="140">
        <v>8</v>
      </c>
      <c r="AM15" s="140">
        <v>8</v>
      </c>
      <c r="AN15" s="140"/>
      <c r="AO15" s="140">
        <v>8</v>
      </c>
      <c r="AP15" s="140">
        <v>8</v>
      </c>
      <c r="AQ15" s="141">
        <v>8</v>
      </c>
      <c r="AR15" s="139"/>
      <c r="AS15" s="140"/>
      <c r="AT15" s="141"/>
      <c r="AU15" s="254">
        <f>IF($AZ$3="４週",SUM(P15:AQ15),IF($AZ$3="暦月",SUM(P15:AT15),""))</f>
        <v>160</v>
      </c>
      <c r="AV15" s="255"/>
      <c r="AW15" s="256">
        <f t="shared" si="1"/>
        <v>40</v>
      </c>
      <c r="AX15" s="257"/>
      <c r="AY15" s="242"/>
      <c r="AZ15" s="243"/>
      <c r="BA15" s="243"/>
      <c r="BB15" s="243"/>
      <c r="BC15" s="243"/>
      <c r="BD15" s="244"/>
    </row>
    <row r="16" spans="1:57" ht="39.950000000000003" customHeight="1">
      <c r="A16" s="1"/>
      <c r="B16" s="56">
        <f t="shared" si="2"/>
        <v>4</v>
      </c>
      <c r="C16" s="197" t="s">
        <v>41</v>
      </c>
      <c r="D16" s="198"/>
      <c r="E16" s="199" t="s">
        <v>97</v>
      </c>
      <c r="F16" s="198"/>
      <c r="G16" s="200" t="s">
        <v>3</v>
      </c>
      <c r="H16" s="201"/>
      <c r="I16" s="201"/>
      <c r="J16" s="201"/>
      <c r="K16" s="202"/>
      <c r="L16" s="203" t="s">
        <v>165</v>
      </c>
      <c r="M16" s="204"/>
      <c r="N16" s="204"/>
      <c r="O16" s="205"/>
      <c r="P16" s="110">
        <v>8</v>
      </c>
      <c r="Q16" s="111">
        <v>8</v>
      </c>
      <c r="R16" s="111"/>
      <c r="S16" s="111">
        <v>8</v>
      </c>
      <c r="T16" s="111">
        <v>8</v>
      </c>
      <c r="U16" s="111">
        <v>8</v>
      </c>
      <c r="V16" s="112"/>
      <c r="W16" s="110">
        <v>8</v>
      </c>
      <c r="X16" s="111">
        <v>8</v>
      </c>
      <c r="Y16" s="111"/>
      <c r="Z16" s="111">
        <v>8</v>
      </c>
      <c r="AA16" s="111">
        <v>8</v>
      </c>
      <c r="AB16" s="111">
        <v>8</v>
      </c>
      <c r="AC16" s="112"/>
      <c r="AD16" s="110">
        <v>8</v>
      </c>
      <c r="AE16" s="111">
        <v>8</v>
      </c>
      <c r="AF16" s="111"/>
      <c r="AG16" s="111">
        <v>8</v>
      </c>
      <c r="AH16" s="111">
        <v>8</v>
      </c>
      <c r="AI16" s="111">
        <v>8</v>
      </c>
      <c r="AJ16" s="112"/>
      <c r="AK16" s="110">
        <v>8</v>
      </c>
      <c r="AL16" s="111">
        <v>8</v>
      </c>
      <c r="AM16" s="111"/>
      <c r="AN16" s="111">
        <v>8</v>
      </c>
      <c r="AO16" s="111">
        <v>8</v>
      </c>
      <c r="AP16" s="111">
        <v>8</v>
      </c>
      <c r="AQ16" s="112"/>
      <c r="AR16" s="110"/>
      <c r="AS16" s="111"/>
      <c r="AT16" s="112"/>
      <c r="AU16" s="206">
        <f>IF($AZ$3="４週",SUM(P16:AQ16),IF($AZ$3="暦月",SUM(P16:AT16),""))</f>
        <v>160</v>
      </c>
      <c r="AV16" s="207"/>
      <c r="AW16" s="208">
        <f>IF($AZ$3="４週",AU16/4,IF($AZ$3="暦月",AU16/($AZ$6/7),""))</f>
        <v>40</v>
      </c>
      <c r="AX16" s="209"/>
      <c r="AY16" s="210"/>
      <c r="AZ16" s="211"/>
      <c r="BA16" s="211"/>
      <c r="BB16" s="211"/>
      <c r="BC16" s="211"/>
      <c r="BD16" s="212"/>
    </row>
    <row r="17" spans="1:56" ht="39.950000000000003" customHeight="1">
      <c r="A17" s="1"/>
      <c r="B17" s="56">
        <f t="shared" si="2"/>
        <v>5</v>
      </c>
      <c r="C17" s="197" t="s">
        <v>41</v>
      </c>
      <c r="D17" s="198"/>
      <c r="E17" s="199" t="s">
        <v>99</v>
      </c>
      <c r="F17" s="198"/>
      <c r="G17" s="200" t="s">
        <v>110</v>
      </c>
      <c r="H17" s="201"/>
      <c r="I17" s="201"/>
      <c r="J17" s="201"/>
      <c r="K17" s="202"/>
      <c r="L17" s="203" t="s">
        <v>165</v>
      </c>
      <c r="M17" s="204"/>
      <c r="N17" s="204"/>
      <c r="O17" s="205"/>
      <c r="P17" s="110">
        <v>4</v>
      </c>
      <c r="Q17" s="111">
        <v>4</v>
      </c>
      <c r="R17" s="111"/>
      <c r="S17" s="111"/>
      <c r="T17" s="111">
        <v>4</v>
      </c>
      <c r="U17" s="111">
        <v>4</v>
      </c>
      <c r="V17" s="112">
        <v>4</v>
      </c>
      <c r="W17" s="110">
        <v>4</v>
      </c>
      <c r="X17" s="111">
        <v>4</v>
      </c>
      <c r="Y17" s="111"/>
      <c r="Z17" s="111"/>
      <c r="AA17" s="111">
        <v>4</v>
      </c>
      <c r="AB17" s="111">
        <v>4</v>
      </c>
      <c r="AC17" s="112">
        <v>4</v>
      </c>
      <c r="AD17" s="110">
        <v>4</v>
      </c>
      <c r="AE17" s="111">
        <v>4</v>
      </c>
      <c r="AF17" s="111"/>
      <c r="AG17" s="111"/>
      <c r="AH17" s="111">
        <v>4</v>
      </c>
      <c r="AI17" s="111">
        <v>4</v>
      </c>
      <c r="AJ17" s="112">
        <v>4</v>
      </c>
      <c r="AK17" s="110">
        <v>4</v>
      </c>
      <c r="AL17" s="111">
        <v>4</v>
      </c>
      <c r="AM17" s="111"/>
      <c r="AN17" s="111"/>
      <c r="AO17" s="111">
        <v>4</v>
      </c>
      <c r="AP17" s="111">
        <v>4</v>
      </c>
      <c r="AQ17" s="112">
        <v>4</v>
      </c>
      <c r="AR17" s="110"/>
      <c r="AS17" s="111"/>
      <c r="AT17" s="112"/>
      <c r="AU17" s="206">
        <f>IF($AZ$3="４週",SUM(P17:AQ17),IF($AZ$3="暦月",SUM(P17:AT17),""))</f>
        <v>80</v>
      </c>
      <c r="AV17" s="207"/>
      <c r="AW17" s="208">
        <f t="shared" si="1"/>
        <v>20</v>
      </c>
      <c r="AX17" s="209"/>
      <c r="AY17" s="210"/>
      <c r="AZ17" s="211"/>
      <c r="BA17" s="211"/>
      <c r="BB17" s="211"/>
      <c r="BC17" s="211"/>
      <c r="BD17" s="212"/>
    </row>
    <row r="18" spans="1:56" ht="39.950000000000003" customHeight="1">
      <c r="A18" s="1"/>
      <c r="B18" s="56">
        <f t="shared" si="2"/>
        <v>6</v>
      </c>
      <c r="C18" s="197" t="s">
        <v>41</v>
      </c>
      <c r="D18" s="198"/>
      <c r="E18" s="199" t="s">
        <v>99</v>
      </c>
      <c r="F18" s="198"/>
      <c r="G18" s="200" t="s">
        <v>110</v>
      </c>
      <c r="H18" s="201"/>
      <c r="I18" s="201"/>
      <c r="J18" s="201"/>
      <c r="K18" s="202"/>
      <c r="L18" s="203" t="s">
        <v>165</v>
      </c>
      <c r="M18" s="204"/>
      <c r="N18" s="204"/>
      <c r="O18" s="205"/>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206">
        <f t="shared" ref="AU18:AU26" si="5">IF($AZ$3="４週",SUM(P18:AQ18),IF($AZ$3="暦月",SUM(P18:AT18),""))</f>
        <v>80</v>
      </c>
      <c r="AV18" s="207"/>
      <c r="AW18" s="208">
        <f t="shared" si="1"/>
        <v>20</v>
      </c>
      <c r="AX18" s="209"/>
      <c r="AY18" s="210"/>
      <c r="AZ18" s="211"/>
      <c r="BA18" s="211"/>
      <c r="BB18" s="211"/>
      <c r="BC18" s="211"/>
      <c r="BD18" s="212"/>
    </row>
    <row r="19" spans="1:56" ht="39.950000000000003" customHeight="1">
      <c r="A19" s="1"/>
      <c r="B19" s="56">
        <f t="shared" si="2"/>
        <v>7</v>
      </c>
      <c r="C19" s="197" t="s">
        <v>41</v>
      </c>
      <c r="D19" s="198"/>
      <c r="E19" s="199" t="s">
        <v>99</v>
      </c>
      <c r="F19" s="198"/>
      <c r="G19" s="200" t="s">
        <v>110</v>
      </c>
      <c r="H19" s="201"/>
      <c r="I19" s="201"/>
      <c r="J19" s="201"/>
      <c r="K19" s="202"/>
      <c r="L19" s="203" t="s">
        <v>165</v>
      </c>
      <c r="M19" s="204"/>
      <c r="N19" s="204"/>
      <c r="O19" s="205"/>
      <c r="P19" s="110"/>
      <c r="Q19" s="111">
        <v>4</v>
      </c>
      <c r="R19" s="111">
        <v>4</v>
      </c>
      <c r="S19" s="111">
        <v>4</v>
      </c>
      <c r="T19" s="111">
        <v>4</v>
      </c>
      <c r="U19" s="111"/>
      <c r="V19" s="112">
        <v>4</v>
      </c>
      <c r="W19" s="110"/>
      <c r="X19" s="111">
        <v>4</v>
      </c>
      <c r="Y19" s="111">
        <v>4</v>
      </c>
      <c r="Z19" s="111">
        <v>4</v>
      </c>
      <c r="AA19" s="111">
        <v>4</v>
      </c>
      <c r="AB19" s="111"/>
      <c r="AC19" s="112">
        <v>4</v>
      </c>
      <c r="AD19" s="110"/>
      <c r="AE19" s="111">
        <v>4</v>
      </c>
      <c r="AF19" s="111">
        <v>4</v>
      </c>
      <c r="AG19" s="111">
        <v>4</v>
      </c>
      <c r="AH19" s="111">
        <v>4</v>
      </c>
      <c r="AI19" s="111"/>
      <c r="AJ19" s="112">
        <v>4</v>
      </c>
      <c r="AK19" s="110"/>
      <c r="AL19" s="111">
        <v>4</v>
      </c>
      <c r="AM19" s="111">
        <v>4</v>
      </c>
      <c r="AN19" s="111">
        <v>4</v>
      </c>
      <c r="AO19" s="111">
        <v>4</v>
      </c>
      <c r="AP19" s="111"/>
      <c r="AQ19" s="112">
        <v>4</v>
      </c>
      <c r="AR19" s="110"/>
      <c r="AS19" s="111"/>
      <c r="AT19" s="112"/>
      <c r="AU19" s="206">
        <f t="shared" si="5"/>
        <v>80</v>
      </c>
      <c r="AV19" s="207"/>
      <c r="AW19" s="208">
        <f t="shared" si="1"/>
        <v>20</v>
      </c>
      <c r="AX19" s="209"/>
      <c r="AY19" s="210"/>
      <c r="AZ19" s="211"/>
      <c r="BA19" s="211"/>
      <c r="BB19" s="211"/>
      <c r="BC19" s="211"/>
      <c r="BD19" s="212"/>
    </row>
    <row r="20" spans="1:56" ht="39.950000000000003" customHeight="1">
      <c r="A20" s="1"/>
      <c r="B20" s="56">
        <f t="shared" si="2"/>
        <v>8</v>
      </c>
      <c r="C20" s="197" t="s">
        <v>41</v>
      </c>
      <c r="D20" s="198"/>
      <c r="E20" s="199" t="s">
        <v>99</v>
      </c>
      <c r="F20" s="198"/>
      <c r="G20" s="200" t="s">
        <v>110</v>
      </c>
      <c r="H20" s="201"/>
      <c r="I20" s="201"/>
      <c r="J20" s="201"/>
      <c r="K20" s="202"/>
      <c r="L20" s="203" t="s">
        <v>165</v>
      </c>
      <c r="M20" s="204"/>
      <c r="N20" s="204"/>
      <c r="O20" s="205"/>
      <c r="P20" s="110">
        <v>4</v>
      </c>
      <c r="Q20" s="111"/>
      <c r="R20" s="111">
        <v>4</v>
      </c>
      <c r="S20" s="111">
        <v>4</v>
      </c>
      <c r="T20" s="111"/>
      <c r="U20" s="111">
        <v>4</v>
      </c>
      <c r="V20" s="112">
        <v>4</v>
      </c>
      <c r="W20" s="110">
        <v>4</v>
      </c>
      <c r="X20" s="111"/>
      <c r="Y20" s="111">
        <v>4</v>
      </c>
      <c r="Z20" s="111">
        <v>4</v>
      </c>
      <c r="AA20" s="111"/>
      <c r="AB20" s="111"/>
      <c r="AC20" s="112">
        <v>4</v>
      </c>
      <c r="AD20" s="110">
        <v>4</v>
      </c>
      <c r="AE20" s="111"/>
      <c r="AF20" s="111">
        <v>4</v>
      </c>
      <c r="AG20" s="111">
        <v>4</v>
      </c>
      <c r="AH20" s="111"/>
      <c r="AI20" s="111"/>
      <c r="AJ20" s="112">
        <v>4</v>
      </c>
      <c r="AK20" s="110">
        <v>4</v>
      </c>
      <c r="AL20" s="111"/>
      <c r="AM20" s="111">
        <v>4</v>
      </c>
      <c r="AN20" s="111">
        <v>4</v>
      </c>
      <c r="AO20" s="111"/>
      <c r="AP20" s="111"/>
      <c r="AQ20" s="112">
        <v>4</v>
      </c>
      <c r="AR20" s="110"/>
      <c r="AS20" s="111"/>
      <c r="AT20" s="112"/>
      <c r="AU20" s="206">
        <f>IF($AZ$3="４週",SUM(P20:AQ20),IF($AZ$3="暦月",SUM(P20:AT20),""))</f>
        <v>68</v>
      </c>
      <c r="AV20" s="207"/>
      <c r="AW20" s="208">
        <f t="shared" si="1"/>
        <v>17</v>
      </c>
      <c r="AX20" s="209"/>
      <c r="AY20" s="210"/>
      <c r="AZ20" s="211"/>
      <c r="BA20" s="211"/>
      <c r="BB20" s="211"/>
      <c r="BC20" s="211"/>
      <c r="BD20" s="212"/>
    </row>
    <row r="21" spans="1:56" ht="39.950000000000003" customHeight="1">
      <c r="A21" s="1"/>
      <c r="B21" s="56">
        <f t="shared" si="2"/>
        <v>9</v>
      </c>
      <c r="C21" s="197" t="s">
        <v>41</v>
      </c>
      <c r="D21" s="198"/>
      <c r="E21" s="199" t="s">
        <v>99</v>
      </c>
      <c r="F21" s="198"/>
      <c r="G21" s="200" t="s">
        <v>110</v>
      </c>
      <c r="H21" s="201"/>
      <c r="I21" s="201"/>
      <c r="J21" s="201"/>
      <c r="K21" s="202"/>
      <c r="L21" s="203" t="s">
        <v>165</v>
      </c>
      <c r="M21" s="204"/>
      <c r="N21" s="204"/>
      <c r="O21" s="205"/>
      <c r="P21" s="110">
        <v>4</v>
      </c>
      <c r="Q21" s="111"/>
      <c r="R21" s="111">
        <v>4</v>
      </c>
      <c r="S21" s="111">
        <v>4</v>
      </c>
      <c r="T21" s="111"/>
      <c r="U21" s="111"/>
      <c r="V21" s="112">
        <v>4</v>
      </c>
      <c r="W21" s="110">
        <v>4</v>
      </c>
      <c r="X21" s="111"/>
      <c r="Y21" s="111">
        <v>4</v>
      </c>
      <c r="Z21" s="111">
        <v>4</v>
      </c>
      <c r="AA21" s="111"/>
      <c r="AB21" s="111"/>
      <c r="AC21" s="112">
        <v>4</v>
      </c>
      <c r="AD21" s="110">
        <v>4</v>
      </c>
      <c r="AE21" s="111"/>
      <c r="AF21" s="111">
        <v>4</v>
      </c>
      <c r="AG21" s="111">
        <v>4</v>
      </c>
      <c r="AH21" s="111"/>
      <c r="AI21" s="111"/>
      <c r="AJ21" s="112">
        <v>4</v>
      </c>
      <c r="AK21" s="110">
        <v>4</v>
      </c>
      <c r="AL21" s="111"/>
      <c r="AM21" s="111">
        <v>4</v>
      </c>
      <c r="AN21" s="111">
        <v>4</v>
      </c>
      <c r="AO21" s="111"/>
      <c r="AP21" s="111"/>
      <c r="AQ21" s="112">
        <v>4</v>
      </c>
      <c r="AR21" s="110"/>
      <c r="AS21" s="111"/>
      <c r="AT21" s="112"/>
      <c r="AU21" s="206">
        <f t="shared" si="5"/>
        <v>64</v>
      </c>
      <c r="AV21" s="207"/>
      <c r="AW21" s="208">
        <f t="shared" si="1"/>
        <v>16</v>
      </c>
      <c r="AX21" s="209"/>
      <c r="AY21" s="210"/>
      <c r="AZ21" s="211"/>
      <c r="BA21" s="211"/>
      <c r="BB21" s="211"/>
      <c r="BC21" s="211"/>
      <c r="BD21" s="212"/>
    </row>
    <row r="22" spans="1:56" ht="39.950000000000003" customHeight="1">
      <c r="A22" s="1"/>
      <c r="B22" s="56">
        <f t="shared" si="2"/>
        <v>10</v>
      </c>
      <c r="C22" s="197" t="s">
        <v>41</v>
      </c>
      <c r="D22" s="198"/>
      <c r="E22" s="199" t="s">
        <v>99</v>
      </c>
      <c r="F22" s="198"/>
      <c r="G22" s="200" t="s">
        <v>110</v>
      </c>
      <c r="H22" s="201"/>
      <c r="I22" s="201"/>
      <c r="J22" s="201"/>
      <c r="K22" s="202"/>
      <c r="L22" s="203" t="s">
        <v>165</v>
      </c>
      <c r="M22" s="204"/>
      <c r="N22" s="204"/>
      <c r="O22" s="205"/>
      <c r="P22" s="110">
        <v>4</v>
      </c>
      <c r="Q22" s="111"/>
      <c r="R22" s="111">
        <v>4</v>
      </c>
      <c r="S22" s="111">
        <v>4</v>
      </c>
      <c r="T22" s="111"/>
      <c r="U22" s="111"/>
      <c r="V22" s="112"/>
      <c r="W22" s="110">
        <v>4</v>
      </c>
      <c r="X22" s="111"/>
      <c r="Y22" s="111">
        <v>4</v>
      </c>
      <c r="Z22" s="111">
        <v>4</v>
      </c>
      <c r="AA22" s="111"/>
      <c r="AB22" s="111">
        <v>4</v>
      </c>
      <c r="AC22" s="112"/>
      <c r="AD22" s="110">
        <v>4</v>
      </c>
      <c r="AE22" s="111"/>
      <c r="AF22" s="111">
        <v>4</v>
      </c>
      <c r="AG22" s="111">
        <v>4</v>
      </c>
      <c r="AH22" s="111"/>
      <c r="AI22" s="111">
        <v>4</v>
      </c>
      <c r="AJ22" s="112"/>
      <c r="AK22" s="110">
        <v>4</v>
      </c>
      <c r="AL22" s="111"/>
      <c r="AM22" s="111">
        <v>4</v>
      </c>
      <c r="AN22" s="111">
        <v>4</v>
      </c>
      <c r="AO22" s="111"/>
      <c r="AP22" s="111">
        <v>4</v>
      </c>
      <c r="AQ22" s="112"/>
      <c r="AR22" s="110"/>
      <c r="AS22" s="111"/>
      <c r="AT22" s="112"/>
      <c r="AU22" s="206">
        <f t="shared" si="5"/>
        <v>60</v>
      </c>
      <c r="AV22" s="207"/>
      <c r="AW22" s="208">
        <f t="shared" si="1"/>
        <v>15</v>
      </c>
      <c r="AX22" s="209"/>
      <c r="AY22" s="210"/>
      <c r="AZ22" s="211"/>
      <c r="BA22" s="211"/>
      <c r="BB22" s="211"/>
      <c r="BC22" s="211"/>
      <c r="BD22" s="212"/>
    </row>
    <row r="23" spans="1:56" ht="39.950000000000003" customHeight="1">
      <c r="A23" s="1"/>
      <c r="B23" s="56">
        <f t="shared" si="2"/>
        <v>11</v>
      </c>
      <c r="C23" s="197"/>
      <c r="D23" s="198"/>
      <c r="E23" s="199"/>
      <c r="F23" s="198"/>
      <c r="G23" s="200"/>
      <c r="H23" s="201"/>
      <c r="I23" s="201"/>
      <c r="J23" s="201"/>
      <c r="K23" s="202"/>
      <c r="L23" s="203"/>
      <c r="M23" s="204"/>
      <c r="N23" s="204"/>
      <c r="O23" s="205"/>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206">
        <f t="shared" si="5"/>
        <v>0</v>
      </c>
      <c r="AV23" s="207"/>
      <c r="AW23" s="208">
        <f t="shared" si="1"/>
        <v>0</v>
      </c>
      <c r="AX23" s="209"/>
      <c r="AY23" s="210"/>
      <c r="AZ23" s="211"/>
      <c r="BA23" s="211"/>
      <c r="BB23" s="211"/>
      <c r="BC23" s="211"/>
      <c r="BD23" s="212"/>
    </row>
    <row r="24" spans="1:56" ht="39.950000000000003" customHeight="1">
      <c r="A24" s="1"/>
      <c r="B24" s="56">
        <f t="shared" si="2"/>
        <v>12</v>
      </c>
      <c r="C24" s="197"/>
      <c r="D24" s="198"/>
      <c r="E24" s="199"/>
      <c r="F24" s="198"/>
      <c r="G24" s="200"/>
      <c r="H24" s="201"/>
      <c r="I24" s="201"/>
      <c r="J24" s="201"/>
      <c r="K24" s="202"/>
      <c r="L24" s="203"/>
      <c r="M24" s="204"/>
      <c r="N24" s="204"/>
      <c r="O24" s="205"/>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206">
        <f t="shared" si="5"/>
        <v>0</v>
      </c>
      <c r="AV24" s="207"/>
      <c r="AW24" s="208">
        <f t="shared" si="1"/>
        <v>0</v>
      </c>
      <c r="AX24" s="209"/>
      <c r="AY24" s="210"/>
      <c r="AZ24" s="211"/>
      <c r="BA24" s="211"/>
      <c r="BB24" s="211"/>
      <c r="BC24" s="211"/>
      <c r="BD24" s="212"/>
    </row>
    <row r="25" spans="1:56" ht="39.950000000000003" customHeight="1">
      <c r="A25" s="1"/>
      <c r="B25" s="56">
        <f t="shared" si="2"/>
        <v>13</v>
      </c>
      <c r="C25" s="197"/>
      <c r="D25" s="198"/>
      <c r="E25" s="199"/>
      <c r="F25" s="198"/>
      <c r="G25" s="200"/>
      <c r="H25" s="201"/>
      <c r="I25" s="201"/>
      <c r="J25" s="201"/>
      <c r="K25" s="202"/>
      <c r="L25" s="203"/>
      <c r="M25" s="204"/>
      <c r="N25" s="204"/>
      <c r="O25" s="205"/>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206">
        <f t="shared" si="5"/>
        <v>0</v>
      </c>
      <c r="AV25" s="207"/>
      <c r="AW25" s="208">
        <f t="shared" si="1"/>
        <v>0</v>
      </c>
      <c r="AX25" s="209"/>
      <c r="AY25" s="210"/>
      <c r="AZ25" s="211"/>
      <c r="BA25" s="211"/>
      <c r="BB25" s="211"/>
      <c r="BC25" s="211"/>
      <c r="BD25" s="212"/>
    </row>
    <row r="26" spans="1:56" ht="39.950000000000003" customHeight="1" thickBot="1">
      <c r="A26" s="1"/>
      <c r="B26" s="57">
        <f t="shared" si="2"/>
        <v>14</v>
      </c>
      <c r="C26" s="280"/>
      <c r="D26" s="281"/>
      <c r="E26" s="282"/>
      <c r="F26" s="281"/>
      <c r="G26" s="283"/>
      <c r="H26" s="284"/>
      <c r="I26" s="284"/>
      <c r="J26" s="284"/>
      <c r="K26" s="285"/>
      <c r="L26" s="286"/>
      <c r="M26" s="287"/>
      <c r="N26" s="287"/>
      <c r="O26" s="288"/>
      <c r="P26" s="113"/>
      <c r="Q26" s="114"/>
      <c r="R26" s="114"/>
      <c r="S26" s="114"/>
      <c r="T26" s="114"/>
      <c r="U26" s="114"/>
      <c r="V26" s="115"/>
      <c r="W26" s="113"/>
      <c r="X26" s="114"/>
      <c r="Y26" s="114"/>
      <c r="Z26" s="114"/>
      <c r="AA26" s="114"/>
      <c r="AB26" s="114"/>
      <c r="AC26" s="115"/>
      <c r="AD26" s="113"/>
      <c r="AE26" s="114"/>
      <c r="AF26" s="114"/>
      <c r="AG26" s="114"/>
      <c r="AH26" s="114"/>
      <c r="AI26" s="114"/>
      <c r="AJ26" s="115"/>
      <c r="AK26" s="113"/>
      <c r="AL26" s="114"/>
      <c r="AM26" s="114"/>
      <c r="AN26" s="114"/>
      <c r="AO26" s="114"/>
      <c r="AP26" s="114"/>
      <c r="AQ26" s="115"/>
      <c r="AR26" s="113"/>
      <c r="AS26" s="114"/>
      <c r="AT26" s="115"/>
      <c r="AU26" s="258">
        <f t="shared" si="5"/>
        <v>0</v>
      </c>
      <c r="AV26" s="259"/>
      <c r="AW26" s="260">
        <f t="shared" si="1"/>
        <v>0</v>
      </c>
      <c r="AX26" s="261"/>
      <c r="AY26" s="262"/>
      <c r="AZ26" s="263"/>
      <c r="BA26" s="263"/>
      <c r="BB26" s="263"/>
      <c r="BC26" s="263"/>
      <c r="BD26" s="264"/>
    </row>
    <row r="27" spans="1:56" ht="20.25" customHeight="1">
      <c r="A27" s="1"/>
      <c r="B27" s="1"/>
      <c r="C27" s="46"/>
      <c r="D27" s="47"/>
      <c r="E27" s="48"/>
      <c r="F27" s="1"/>
      <c r="G27" s="1"/>
      <c r="H27" s="1"/>
      <c r="I27" s="1"/>
      <c r="J27" s="1"/>
      <c r="K27" s="1"/>
      <c r="L27" s="1"/>
      <c r="M27" s="1"/>
      <c r="N27" s="1"/>
      <c r="O27" s="1"/>
      <c r="P27" s="1"/>
      <c r="Q27" s="1"/>
      <c r="R27" s="1"/>
      <c r="S27" s="1"/>
      <c r="T27" s="1"/>
      <c r="U27" s="1"/>
      <c r="V27" s="1"/>
      <c r="W27" s="1"/>
      <c r="X27" s="1"/>
      <c r="Y27" s="1"/>
      <c r="Z27" s="1"/>
      <c r="AA27" s="1"/>
      <c r="AB27" s="1"/>
      <c r="AC27" s="2"/>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ht="20.25" customHeight="1">
      <c r="A28" s="1"/>
      <c r="B28" s="1"/>
      <c r="C28" s="42" t="s">
        <v>161</v>
      </c>
      <c r="D28" s="47"/>
      <c r="E28" s="48"/>
      <c r="F28" s="1"/>
      <c r="G28" s="1"/>
      <c r="H28" s="1"/>
      <c r="I28" s="1"/>
      <c r="J28" s="1"/>
      <c r="K28" s="1"/>
      <c r="L28" s="1"/>
      <c r="M28" s="1"/>
      <c r="N28" s="1"/>
      <c r="O28" s="1"/>
      <c r="P28" s="1"/>
      <c r="Q28" s="1"/>
      <c r="R28" s="1"/>
      <c r="S28" s="1"/>
      <c r="T28" s="1"/>
      <c r="U28" s="1"/>
      <c r="V28" s="1"/>
      <c r="W28" s="1"/>
      <c r="X28" s="1"/>
      <c r="Y28" s="1"/>
      <c r="Z28" s="1"/>
      <c r="AA28" s="1"/>
      <c r="AB28" s="1"/>
      <c r="AC28" s="2"/>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ht="20.25" customHeight="1">
      <c r="A29" s="1"/>
      <c r="B29" s="1"/>
      <c r="C29" s="42" t="s">
        <v>156</v>
      </c>
      <c r="D29" s="47"/>
      <c r="E29" s="48"/>
      <c r="F29" s="1"/>
      <c r="G29" s="1"/>
      <c r="H29" s="1"/>
      <c r="I29" s="1"/>
      <c r="J29" s="1"/>
      <c r="K29" s="1"/>
      <c r="L29" s="1"/>
      <c r="M29" s="1"/>
      <c r="N29" s="1"/>
      <c r="O29" s="1"/>
      <c r="P29" s="1"/>
      <c r="Q29" s="42" t="s">
        <v>141</v>
      </c>
      <c r="R29" s="42"/>
      <c r="S29" s="42"/>
      <c r="T29" s="42"/>
      <c r="U29" s="42"/>
      <c r="V29" s="42"/>
      <c r="W29" s="42"/>
      <c r="X29" s="42"/>
      <c r="Y29" s="42"/>
      <c r="Z29" s="42"/>
      <c r="AA29" s="44"/>
      <c r="AB29" s="42"/>
      <c r="AC29" s="42"/>
      <c r="AD29" s="42"/>
      <c r="AE29" s="42"/>
      <c r="AF29" s="42"/>
      <c r="AG29" s="42"/>
      <c r="AH29" s="42"/>
      <c r="AI29" s="42" t="s">
        <v>101</v>
      </c>
      <c r="AJ29" s="42"/>
      <c r="AK29" s="42"/>
      <c r="AL29" s="42"/>
      <c r="AM29" s="42"/>
      <c r="AN29" s="42"/>
      <c r="AO29" s="73"/>
      <c r="AP29" s="73"/>
      <c r="AQ29" s="73"/>
      <c r="AR29" s="73"/>
      <c r="AS29" s="275" t="s">
        <v>167</v>
      </c>
      <c r="AT29" s="275"/>
      <c r="AU29" s="275"/>
      <c r="AV29" s="275"/>
      <c r="AW29" s="275"/>
      <c r="AX29" s="275"/>
      <c r="AY29" s="275"/>
      <c r="AZ29" s="275"/>
      <c r="BA29" s="275"/>
      <c r="BB29" s="275"/>
      <c r="BC29" s="275"/>
      <c r="BD29" s="1"/>
    </row>
    <row r="30" spans="1:56" ht="20.25" customHeight="1">
      <c r="A30" s="1"/>
      <c r="B30" s="1"/>
      <c r="C30" s="42" t="s">
        <v>35</v>
      </c>
      <c r="D30" s="47"/>
      <c r="E30" s="48"/>
      <c r="F30" s="1"/>
      <c r="G30" s="1"/>
      <c r="H30" s="1"/>
      <c r="I30" s="1"/>
      <c r="J30" s="1"/>
      <c r="K30" s="1"/>
      <c r="L30" s="272" t="s">
        <v>29</v>
      </c>
      <c r="M30" s="272"/>
      <c r="N30" s="1"/>
      <c r="O30" s="1"/>
      <c r="P30" s="1"/>
      <c r="Q30" s="42"/>
      <c r="R30" s="273" t="s">
        <v>55</v>
      </c>
      <c r="S30" s="273"/>
      <c r="T30" s="273" t="s">
        <v>56</v>
      </c>
      <c r="U30" s="273"/>
      <c r="V30" s="273"/>
      <c r="W30" s="273"/>
      <c r="X30" s="42"/>
      <c r="Y30" s="274" t="s">
        <v>59</v>
      </c>
      <c r="Z30" s="274"/>
      <c r="AA30" s="274"/>
      <c r="AB30" s="274"/>
      <c r="AC30" s="42"/>
      <c r="AD30" s="42"/>
      <c r="AE30" s="66" t="s">
        <v>68</v>
      </c>
      <c r="AF30" s="66"/>
      <c r="AG30" s="42"/>
      <c r="AH30" s="42"/>
      <c r="AI30" s="265" t="s">
        <v>8</v>
      </c>
      <c r="AJ30" s="267"/>
      <c r="AK30" s="265" t="s">
        <v>9</v>
      </c>
      <c r="AL30" s="266"/>
      <c r="AM30" s="266"/>
      <c r="AN30" s="267"/>
      <c r="AO30" s="73"/>
      <c r="AP30" s="73"/>
      <c r="AQ30" s="73"/>
      <c r="AR30" s="73"/>
      <c r="AS30" s="276" t="s">
        <v>168</v>
      </c>
      <c r="AT30" s="276"/>
      <c r="AU30" s="276"/>
      <c r="AV30" s="276"/>
      <c r="AW30" s="276"/>
      <c r="AX30" s="276"/>
      <c r="AY30" s="276"/>
      <c r="AZ30" s="276"/>
      <c r="BA30" s="276"/>
      <c r="BB30" s="276"/>
      <c r="BC30" s="276"/>
      <c r="BD30" s="1"/>
    </row>
    <row r="31" spans="1:56" ht="20.25" customHeight="1">
      <c r="A31" s="1"/>
      <c r="B31" s="1"/>
      <c r="C31" s="268"/>
      <c r="D31" s="268"/>
      <c r="E31" s="268"/>
      <c r="F31" s="269">
        <f>IF(AB2=1,10,IF(AB2=2,11,IF(AB2=3,12,AB2-3)))</f>
        <v>1</v>
      </c>
      <c r="G31" s="269"/>
      <c r="H31" s="269">
        <f>IF(AB2=1,11,IF(AB2=2,12,AB2-2))</f>
        <v>2</v>
      </c>
      <c r="I31" s="269"/>
      <c r="J31" s="269">
        <f>IF(AB2=1,12,AB2-1)</f>
        <v>3</v>
      </c>
      <c r="K31" s="269"/>
      <c r="L31" s="270" t="s">
        <v>28</v>
      </c>
      <c r="M31" s="270"/>
      <c r="N31" s="1"/>
      <c r="O31" s="1"/>
      <c r="P31" s="1"/>
      <c r="Q31" s="42"/>
      <c r="R31" s="271"/>
      <c r="S31" s="271"/>
      <c r="T31" s="271" t="s">
        <v>57</v>
      </c>
      <c r="U31" s="271"/>
      <c r="V31" s="271" t="s">
        <v>58</v>
      </c>
      <c r="W31" s="271"/>
      <c r="X31" s="42"/>
      <c r="Y31" s="271" t="s">
        <v>57</v>
      </c>
      <c r="Z31" s="271"/>
      <c r="AA31" s="271" t="s">
        <v>58</v>
      </c>
      <c r="AB31" s="271"/>
      <c r="AC31" s="42"/>
      <c r="AD31" s="42"/>
      <c r="AE31" s="66" t="s">
        <v>64</v>
      </c>
      <c r="AF31" s="66"/>
      <c r="AG31" s="42"/>
      <c r="AH31" s="42"/>
      <c r="AI31" s="265" t="s">
        <v>4</v>
      </c>
      <c r="AJ31" s="267"/>
      <c r="AK31" s="265" t="s">
        <v>72</v>
      </c>
      <c r="AL31" s="266"/>
      <c r="AM31" s="266"/>
      <c r="AN31" s="267"/>
      <c r="AO31" s="75"/>
      <c r="AP31" s="75"/>
      <c r="AQ31" s="73"/>
      <c r="AR31" s="76"/>
      <c r="AS31" s="159" t="s">
        <v>169</v>
      </c>
      <c r="AT31" s="159"/>
      <c r="AU31" s="1"/>
      <c r="AV31" s="159" t="s">
        <v>170</v>
      </c>
      <c r="AW31" s="159"/>
      <c r="AX31" s="277" t="s">
        <v>171</v>
      </c>
      <c r="AY31" s="277"/>
      <c r="AZ31" s="277"/>
      <c r="BA31" s="277"/>
      <c r="BB31" s="159" t="s">
        <v>167</v>
      </c>
      <c r="BC31" s="159"/>
      <c r="BD31" s="1"/>
    </row>
    <row r="32" spans="1:56" ht="20.25" customHeight="1">
      <c r="A32" s="1"/>
      <c r="B32" s="1"/>
      <c r="C32" s="268" t="s">
        <v>116</v>
      </c>
      <c r="D32" s="268"/>
      <c r="E32" s="268"/>
      <c r="F32" s="278">
        <v>30</v>
      </c>
      <c r="G32" s="278"/>
      <c r="H32" s="278">
        <v>31</v>
      </c>
      <c r="I32" s="278"/>
      <c r="J32" s="278">
        <v>31</v>
      </c>
      <c r="K32" s="278"/>
      <c r="L32" s="279">
        <f>SUM(F32:K32)</f>
        <v>92</v>
      </c>
      <c r="M32" s="279"/>
      <c r="N32" s="1"/>
      <c r="O32" s="1"/>
      <c r="P32" s="1"/>
      <c r="Q32" s="42"/>
      <c r="R32" s="265" t="s">
        <v>4</v>
      </c>
      <c r="S32" s="267"/>
      <c r="T32" s="291">
        <f>SUMIFS($AU$13:$AV$26,$C$13:$D$26,"訪問介護員",$E$13:$F$26,"A")+SUMIFS($AU$13:$AV$26,$C$13:$D$26,"サービス提供責任者",$E$13:$F$26,"A")</f>
        <v>320</v>
      </c>
      <c r="U32" s="292"/>
      <c r="V32" s="293">
        <f>SUMIFS($AW$13:$AX$26,$C$13:$D$26,"訪問介護員",$E$13:$F$26,"A")+SUMIFS($AW$13:$AX$26,$C$13:$D$26,"サービス提供責任者",$E$13:$F$26,"A")</f>
        <v>80</v>
      </c>
      <c r="W32" s="294"/>
      <c r="X32" s="84"/>
      <c r="Y32" s="295"/>
      <c r="Z32" s="296"/>
      <c r="AA32" s="295"/>
      <c r="AB32" s="296"/>
      <c r="AC32" s="84"/>
      <c r="AD32" s="84"/>
      <c r="AE32" s="295">
        <v>2</v>
      </c>
      <c r="AF32" s="296"/>
      <c r="AG32" s="42"/>
      <c r="AH32" s="42"/>
      <c r="AI32" s="265" t="s">
        <v>5</v>
      </c>
      <c r="AJ32" s="267"/>
      <c r="AK32" s="265" t="s">
        <v>73</v>
      </c>
      <c r="AL32" s="266"/>
      <c r="AM32" s="266"/>
      <c r="AN32" s="267"/>
      <c r="AO32" s="76"/>
      <c r="AP32" s="73"/>
      <c r="AQ32" s="135"/>
      <c r="AR32" s="135"/>
      <c r="AS32" s="155">
        <v>0.375</v>
      </c>
      <c r="AT32" s="155"/>
      <c r="AU32" s="131" t="s">
        <v>172</v>
      </c>
      <c r="AV32" s="156">
        <v>0.75</v>
      </c>
      <c r="AW32" s="156"/>
      <c r="AX32" s="132" t="s">
        <v>173</v>
      </c>
      <c r="AY32" s="157">
        <v>4.1666666666666664E-2</v>
      </c>
      <c r="AZ32" s="157"/>
      <c r="BA32" s="133" t="s">
        <v>0</v>
      </c>
      <c r="BB32" s="158">
        <f>IF(OR(AS32="",AV32=""),"",(AV32+IF(AS32&gt;AV32,1,0)-AS32-AY32)*24)</f>
        <v>8</v>
      </c>
      <c r="BC32" s="158"/>
      <c r="BD32" s="1"/>
    </row>
    <row r="33" spans="1:57" ht="20.25" customHeight="1">
      <c r="A33" s="1"/>
      <c r="B33" s="1"/>
      <c r="C33" s="268" t="s">
        <v>117</v>
      </c>
      <c r="D33" s="268"/>
      <c r="E33" s="268"/>
      <c r="F33" s="278">
        <v>15</v>
      </c>
      <c r="G33" s="278"/>
      <c r="H33" s="278">
        <v>16</v>
      </c>
      <c r="I33" s="278"/>
      <c r="J33" s="278">
        <v>15</v>
      </c>
      <c r="K33" s="278"/>
      <c r="L33" s="279">
        <f>SUM(F33:K33)</f>
        <v>46</v>
      </c>
      <c r="M33" s="279"/>
      <c r="N33" s="1"/>
      <c r="O33" s="1"/>
      <c r="P33" s="1"/>
      <c r="Q33" s="42"/>
      <c r="R33" s="265" t="s">
        <v>5</v>
      </c>
      <c r="S33" s="267"/>
      <c r="T33" s="291">
        <f>SUMIFS($AU$13:$AV$26,$C$13:$D$26,"訪問介護員",$E$13:$F$26,"B")+SUMIFS($AU$13:$AV$26,$C$13:$D$26,"サービス提供責任者",$E$13:$F$26,"B")</f>
        <v>160</v>
      </c>
      <c r="U33" s="292"/>
      <c r="V33" s="293">
        <f>SUMIFS($AW$13:$AX$26,$C$13:$D$26,"訪問介護員",$E$13:$F$26,"B")+SUMIFS($AW$13:$AX$26,$C$13:$D$26,"サービス提供責任者",$E$13:$F$26,"B")</f>
        <v>40</v>
      </c>
      <c r="W33" s="294"/>
      <c r="X33" s="84"/>
      <c r="Y33" s="295"/>
      <c r="Z33" s="296"/>
      <c r="AA33" s="295"/>
      <c r="AB33" s="296"/>
      <c r="AC33" s="84"/>
      <c r="AD33" s="84"/>
      <c r="AE33" s="295">
        <v>1</v>
      </c>
      <c r="AF33" s="296"/>
      <c r="AG33" s="42"/>
      <c r="AH33" s="42"/>
      <c r="AI33" s="265" t="s">
        <v>6</v>
      </c>
      <c r="AJ33" s="267"/>
      <c r="AK33" s="265" t="s">
        <v>74</v>
      </c>
      <c r="AL33" s="266"/>
      <c r="AM33" s="266"/>
      <c r="AN33" s="267"/>
      <c r="AO33" s="76"/>
      <c r="AP33" s="73"/>
      <c r="AQ33" s="73"/>
      <c r="AR33" s="73"/>
      <c r="AS33" s="155"/>
      <c r="AT33" s="155"/>
      <c r="AU33" s="131" t="s">
        <v>172</v>
      </c>
      <c r="AV33" s="156"/>
      <c r="AW33" s="156"/>
      <c r="AX33" s="132" t="s">
        <v>173</v>
      </c>
      <c r="AY33" s="157">
        <v>0</v>
      </c>
      <c r="AZ33" s="157"/>
      <c r="BA33" s="133" t="s">
        <v>0</v>
      </c>
      <c r="BB33" s="158" t="str">
        <f t="shared" ref="BB33:BB36" si="6">IF(OR(AS33="",AV33=""),"",(AV33+IF(AS33&gt;AV33,1,0)-AS33-AY33)*24)</f>
        <v/>
      </c>
      <c r="BC33" s="158"/>
      <c r="BD33" s="1"/>
    </row>
    <row r="34" spans="1:57" ht="20.25" customHeight="1">
      <c r="A34" s="1"/>
      <c r="B34" s="1"/>
      <c r="C34" s="289" t="s">
        <v>28</v>
      </c>
      <c r="D34" s="289"/>
      <c r="E34" s="289"/>
      <c r="F34" s="290">
        <f>SUM(F32:G33)</f>
        <v>45</v>
      </c>
      <c r="G34" s="290"/>
      <c r="H34" s="290">
        <f>SUM(H32:I33)</f>
        <v>47</v>
      </c>
      <c r="I34" s="290"/>
      <c r="J34" s="290">
        <f>SUM(J32:K33)</f>
        <v>46</v>
      </c>
      <c r="K34" s="290"/>
      <c r="L34" s="290">
        <f>SUM(L32:M33)</f>
        <v>138</v>
      </c>
      <c r="M34" s="290"/>
      <c r="N34" s="1"/>
      <c r="O34" s="49"/>
      <c r="P34" s="1"/>
      <c r="Q34" s="42"/>
      <c r="R34" s="265" t="s">
        <v>6</v>
      </c>
      <c r="S34" s="267"/>
      <c r="T34" s="291">
        <f>SUMIFS($AU$13:$AV$26,$C$13:$D$26,"訪問介護員",$E$13:$F$26,"C")+SUMIFS($AU$13:$AV$26,$C$13:$D$26,"サービス提供責任者",$E$13:$F$26,"C")</f>
        <v>432</v>
      </c>
      <c r="U34" s="292"/>
      <c r="V34" s="293">
        <f>SUMIFS($AW$13:$AX$26,$C$13:$D$26,"訪問介護員",$E$13:$F$26,"C")+SUMIFS($AW$13:$AX$26,$C$13:$D$26,"サービス提供責任者",$E$13:$F$26,"C")</f>
        <v>108</v>
      </c>
      <c r="W34" s="294"/>
      <c r="X34" s="84"/>
      <c r="Y34" s="295">
        <v>432</v>
      </c>
      <c r="Z34" s="296"/>
      <c r="AA34" s="297">
        <v>108</v>
      </c>
      <c r="AB34" s="298"/>
      <c r="AC34" s="84"/>
      <c r="AD34" s="84"/>
      <c r="AE34" s="291" t="s">
        <v>37</v>
      </c>
      <c r="AF34" s="292"/>
      <c r="AG34" s="42"/>
      <c r="AH34" s="42"/>
      <c r="AI34" s="265" t="s">
        <v>7</v>
      </c>
      <c r="AJ34" s="267"/>
      <c r="AK34" s="265" t="s">
        <v>100</v>
      </c>
      <c r="AL34" s="266"/>
      <c r="AM34" s="266"/>
      <c r="AN34" s="267"/>
      <c r="AO34" s="77"/>
      <c r="AP34" s="73"/>
      <c r="AQ34" s="73"/>
      <c r="AR34" s="73"/>
      <c r="AS34" s="155"/>
      <c r="AT34" s="155"/>
      <c r="AU34" s="131" t="s">
        <v>172</v>
      </c>
      <c r="AV34" s="156"/>
      <c r="AW34" s="156"/>
      <c r="AX34" s="132" t="s">
        <v>173</v>
      </c>
      <c r="AY34" s="157">
        <v>0</v>
      </c>
      <c r="AZ34" s="157"/>
      <c r="BA34" s="133" t="s">
        <v>0</v>
      </c>
      <c r="BB34" s="158" t="str">
        <f t="shared" si="6"/>
        <v/>
      </c>
      <c r="BC34" s="158"/>
      <c r="BD34" s="1"/>
    </row>
    <row r="35" spans="1:57" ht="20.25" customHeight="1">
      <c r="A35" s="1"/>
      <c r="B35" s="1"/>
      <c r="L35" s="66" t="s">
        <v>30</v>
      </c>
      <c r="N35" s="306"/>
      <c r="O35" s="306"/>
      <c r="P35" s="1"/>
      <c r="Q35" s="42"/>
      <c r="R35" s="265" t="s">
        <v>7</v>
      </c>
      <c r="S35" s="267"/>
      <c r="T35" s="291">
        <f>SUMIFS($AU$13:$AV$26,$C$13:$D$26,"訪問介護員",$E$13:$F$26,"D")+SUMIFS($AU$13:$AV$26,$C$13:$D$26,"サービス提供責任者",$E$13:$F$26,"D")</f>
        <v>0</v>
      </c>
      <c r="U35" s="292"/>
      <c r="V35" s="293">
        <f>SUMIFS($AW$13:$AX$26,$C$13:$D$26,"訪問介護員",$E$13:$F$26,"D")+SUMIFS($AW$13:$AX$26,$C$13:$D$26,"サービス提供責任者",$E$13:$F$26,"D")</f>
        <v>0</v>
      </c>
      <c r="W35" s="294"/>
      <c r="X35" s="84"/>
      <c r="Y35" s="295">
        <v>0</v>
      </c>
      <c r="Z35" s="296"/>
      <c r="AA35" s="297">
        <v>0</v>
      </c>
      <c r="AB35" s="298"/>
      <c r="AC35" s="84"/>
      <c r="AD35" s="84"/>
      <c r="AE35" s="291" t="s">
        <v>37</v>
      </c>
      <c r="AF35" s="292"/>
      <c r="AG35" s="42"/>
      <c r="AH35" s="42"/>
      <c r="AI35" s="42"/>
      <c r="AJ35" s="299"/>
      <c r="AK35" s="299"/>
      <c r="AL35" s="300"/>
      <c r="AM35" s="300"/>
      <c r="AN35" s="304"/>
      <c r="AO35" s="304"/>
      <c r="AP35" s="73"/>
      <c r="AQ35" s="73"/>
      <c r="AR35" s="73"/>
      <c r="AS35" s="155"/>
      <c r="AT35" s="155"/>
      <c r="AU35" s="131" t="s">
        <v>172</v>
      </c>
      <c r="AV35" s="156"/>
      <c r="AW35" s="156"/>
      <c r="AX35" s="132" t="s">
        <v>173</v>
      </c>
      <c r="AY35" s="157">
        <v>0</v>
      </c>
      <c r="AZ35" s="157"/>
      <c r="BA35" s="133" t="s">
        <v>0</v>
      </c>
      <c r="BB35" s="158" t="str">
        <f t="shared" si="6"/>
        <v/>
      </c>
      <c r="BC35" s="158"/>
      <c r="BD35" s="1"/>
    </row>
    <row r="36" spans="1:57" ht="20.25" customHeight="1">
      <c r="A36" s="1"/>
      <c r="B36" s="1"/>
      <c r="C36" s="42"/>
      <c r="D36" s="42"/>
      <c r="E36" s="42"/>
      <c r="F36" s="42"/>
      <c r="G36" s="42"/>
      <c r="H36" s="42"/>
      <c r="I36" s="42"/>
      <c r="J36" s="42"/>
      <c r="K36" s="42"/>
      <c r="L36" s="303">
        <f>L34/3</f>
        <v>46</v>
      </c>
      <c r="M36" s="303"/>
      <c r="N36" s="1"/>
      <c r="O36" s="1"/>
      <c r="P36" s="1"/>
      <c r="Q36" s="42"/>
      <c r="R36" s="265" t="s">
        <v>28</v>
      </c>
      <c r="S36" s="267"/>
      <c r="T36" s="291">
        <f>SUM(T32:U35)</f>
        <v>912</v>
      </c>
      <c r="U36" s="292"/>
      <c r="V36" s="293">
        <f>SUM(V32:W35)</f>
        <v>228</v>
      </c>
      <c r="W36" s="294"/>
      <c r="X36" s="84"/>
      <c r="Y36" s="291">
        <f>SUM(Y32:Z35)</f>
        <v>432</v>
      </c>
      <c r="Z36" s="292"/>
      <c r="AA36" s="291">
        <f>SUM(AA32:AB35)</f>
        <v>108</v>
      </c>
      <c r="AB36" s="292"/>
      <c r="AC36" s="84"/>
      <c r="AD36" s="84"/>
      <c r="AE36" s="291">
        <f>SUM(AE32:AF33)</f>
        <v>3</v>
      </c>
      <c r="AF36" s="292"/>
      <c r="AG36" s="42"/>
      <c r="AH36" s="42"/>
      <c r="AI36" s="42"/>
      <c r="AJ36" s="299"/>
      <c r="AK36" s="299"/>
      <c r="AL36" s="300"/>
      <c r="AM36" s="300"/>
      <c r="AN36" s="302"/>
      <c r="AO36" s="302"/>
      <c r="AP36" s="73"/>
      <c r="AQ36" s="73"/>
      <c r="AR36" s="73"/>
      <c r="AS36" s="155"/>
      <c r="AT36" s="155"/>
      <c r="AU36" s="131" t="s">
        <v>172</v>
      </c>
      <c r="AV36" s="156"/>
      <c r="AW36" s="156"/>
      <c r="AX36" s="132" t="s">
        <v>173</v>
      </c>
      <c r="AY36" s="157">
        <v>0</v>
      </c>
      <c r="AZ36" s="157"/>
      <c r="BA36" s="133" t="s">
        <v>0</v>
      </c>
      <c r="BB36" s="158" t="str">
        <f t="shared" si="6"/>
        <v/>
      </c>
      <c r="BC36" s="158"/>
      <c r="BD36" s="1"/>
    </row>
    <row r="37" spans="1:57" ht="20.25" customHeight="1">
      <c r="A37" s="1"/>
      <c r="B37" s="1"/>
      <c r="C37" s="42"/>
      <c r="D37" s="42"/>
      <c r="E37" s="42"/>
      <c r="F37" s="42"/>
      <c r="G37" s="42"/>
      <c r="H37" s="42"/>
      <c r="I37" s="42"/>
      <c r="J37" s="42"/>
      <c r="K37" s="42"/>
      <c r="N37" s="1"/>
      <c r="O37" s="1"/>
      <c r="P37" s="1"/>
      <c r="Q37" s="42"/>
      <c r="R37" s="42"/>
      <c r="S37" s="42"/>
      <c r="T37" s="42"/>
      <c r="U37" s="42"/>
      <c r="V37" s="42"/>
      <c r="W37" s="42"/>
      <c r="X37" s="42"/>
      <c r="Y37" s="42"/>
      <c r="Z37" s="42"/>
      <c r="AA37" s="44"/>
      <c r="AB37" s="42"/>
      <c r="AC37" s="42"/>
      <c r="AD37" s="42"/>
      <c r="AE37" s="42"/>
      <c r="AF37" s="42"/>
      <c r="AG37" s="42"/>
      <c r="AH37" s="42"/>
      <c r="AI37" s="42"/>
      <c r="AJ37" s="73"/>
      <c r="AK37" s="73"/>
      <c r="AL37" s="73"/>
      <c r="AM37" s="73"/>
      <c r="AN37" s="73"/>
      <c r="AO37" s="73"/>
      <c r="AP37" s="73"/>
      <c r="AQ37" s="73"/>
      <c r="AR37" s="73"/>
      <c r="AS37" s="73"/>
      <c r="AT37" s="73"/>
      <c r="AU37" s="80"/>
      <c r="AV37" s="80"/>
      <c r="AW37" s="73"/>
      <c r="AX37" s="73"/>
      <c r="AY37" s="73"/>
      <c r="AZ37" s="1"/>
      <c r="BA37" s="1"/>
      <c r="BB37" s="1"/>
      <c r="BC37" s="1"/>
      <c r="BD37" s="1"/>
    </row>
    <row r="38" spans="1:57" ht="20.25" customHeight="1">
      <c r="A38" s="1"/>
      <c r="B38" s="1"/>
      <c r="C38" s="1"/>
      <c r="D38" s="1"/>
      <c r="E38" s="1"/>
      <c r="F38" s="1"/>
      <c r="G38" s="1"/>
      <c r="H38" s="1"/>
      <c r="I38" s="1"/>
      <c r="J38" s="1"/>
      <c r="K38" s="1"/>
      <c r="L38" s="1"/>
      <c r="M38" s="1"/>
      <c r="N38" s="1"/>
      <c r="O38" s="1"/>
      <c r="P38" s="1"/>
      <c r="Q38" s="42"/>
      <c r="R38" s="44" t="s">
        <v>66</v>
      </c>
      <c r="S38" s="42"/>
      <c r="T38" s="42"/>
      <c r="U38" s="42"/>
      <c r="V38" s="42"/>
      <c r="W38" s="42"/>
      <c r="X38" s="78" t="s">
        <v>126</v>
      </c>
      <c r="Y38" s="313" t="str">
        <f>IF($AZ$3="","",IF($AZ$3="暦月","暦月",IF($AZ$3="４週","週")))</f>
        <v>週</v>
      </c>
      <c r="Z38" s="314"/>
      <c r="AA38" s="79"/>
      <c r="AB38" s="78"/>
      <c r="AC38" s="42"/>
      <c r="AD38" s="42"/>
      <c r="AE38" s="42"/>
      <c r="AF38" s="42"/>
      <c r="AG38" s="42"/>
      <c r="AH38" s="42"/>
      <c r="AI38" s="42"/>
      <c r="AJ38" s="74"/>
      <c r="AK38" s="73"/>
      <c r="AL38" s="73"/>
      <c r="AM38" s="73"/>
      <c r="AN38" s="73"/>
      <c r="AO38" s="73"/>
      <c r="AP38" s="73"/>
      <c r="AQ38" s="73"/>
      <c r="AR38" s="73"/>
      <c r="AS38" s="134"/>
      <c r="AT38" s="134" t="s">
        <v>174</v>
      </c>
      <c r="AU38" s="134"/>
      <c r="AV38" s="134"/>
      <c r="AW38" s="134"/>
      <c r="AX38" s="134"/>
      <c r="AY38" s="134"/>
      <c r="AZ38" s="134"/>
      <c r="BA38" s="134"/>
      <c r="BB38" s="1"/>
      <c r="BC38" s="134"/>
      <c r="BD38" s="1"/>
    </row>
    <row r="39" spans="1:57" ht="20.25" customHeight="1">
      <c r="A39" s="1"/>
      <c r="B39" s="1"/>
      <c r="C39" s="34"/>
      <c r="D39" s="67"/>
      <c r="E39" s="67"/>
      <c r="F39" s="42"/>
      <c r="G39" s="42"/>
      <c r="H39" s="42"/>
      <c r="I39" s="42"/>
      <c r="J39" s="42"/>
      <c r="K39" s="42"/>
      <c r="L39" s="68" t="s">
        <v>124</v>
      </c>
      <c r="M39" s="44"/>
      <c r="N39" s="44"/>
      <c r="O39" s="69"/>
      <c r="P39" s="1"/>
      <c r="Q39" s="42"/>
      <c r="R39" s="42" t="s">
        <v>60</v>
      </c>
      <c r="S39" s="42"/>
      <c r="T39" s="42"/>
      <c r="U39" s="42"/>
      <c r="V39" s="42"/>
      <c r="W39" s="42" t="s">
        <v>61</v>
      </c>
      <c r="X39" s="42"/>
      <c r="Y39" s="42"/>
      <c r="Z39" s="42"/>
      <c r="AA39" s="44"/>
      <c r="AB39" s="42"/>
      <c r="AC39" s="42"/>
      <c r="AD39" s="42"/>
      <c r="AE39" s="42"/>
      <c r="AF39" s="42"/>
      <c r="AG39" s="42"/>
      <c r="AH39" s="42"/>
      <c r="AI39" s="42"/>
      <c r="AJ39" s="73"/>
      <c r="AK39" s="73"/>
      <c r="AL39" s="73"/>
      <c r="AM39" s="73"/>
      <c r="AN39" s="73"/>
      <c r="AO39" s="73"/>
      <c r="AP39" s="73"/>
      <c r="AQ39" s="73"/>
      <c r="AR39" s="73"/>
      <c r="AS39" s="134"/>
      <c r="AT39" s="134" t="s">
        <v>175</v>
      </c>
      <c r="AU39" s="134"/>
      <c r="AV39" s="134"/>
      <c r="AW39" s="134"/>
      <c r="AX39" s="134"/>
      <c r="AY39" s="134"/>
      <c r="AZ39" s="134"/>
      <c r="BA39" s="134"/>
      <c r="BB39" s="134"/>
      <c r="BC39" s="1"/>
      <c r="BD39" s="1"/>
    </row>
    <row r="40" spans="1:57" ht="20.25" customHeight="1">
      <c r="A40" s="1"/>
      <c r="B40" s="1"/>
      <c r="C40" s="70" t="s">
        <v>34</v>
      </c>
      <c r="D40" s="70"/>
      <c r="E40" s="42"/>
      <c r="F40" s="70" t="s">
        <v>36</v>
      </c>
      <c r="G40" s="70"/>
      <c r="H40" s="42"/>
      <c r="I40" s="71"/>
      <c r="J40" s="71"/>
      <c r="K40" s="42"/>
      <c r="L40" s="66" t="s">
        <v>69</v>
      </c>
      <c r="M40" s="66"/>
      <c r="N40" s="66"/>
      <c r="O40" s="42"/>
      <c r="P40" s="1"/>
      <c r="Q40" s="42"/>
      <c r="R40" s="42" t="str">
        <f>IF($Y$38="週","対象時間数（週平均）","対象時間数（当月合計）")</f>
        <v>対象時間数（週平均）</v>
      </c>
      <c r="S40" s="42"/>
      <c r="T40" s="42"/>
      <c r="U40" s="42"/>
      <c r="V40" s="42"/>
      <c r="W40" s="42" t="str">
        <f>IF($Y$38="週","週に勤務すべき時間数","当月に勤務すべき時間数")</f>
        <v>週に勤務すべき時間数</v>
      </c>
      <c r="X40" s="42"/>
      <c r="Y40" s="42"/>
      <c r="Z40" s="42"/>
      <c r="AA40" s="44"/>
      <c r="AB40" s="273" t="s">
        <v>62</v>
      </c>
      <c r="AC40" s="273"/>
      <c r="AD40" s="273"/>
      <c r="AE40" s="273"/>
      <c r="AF40" s="42"/>
      <c r="AG40" s="42"/>
      <c r="AH40" s="42"/>
      <c r="AI40" s="42"/>
      <c r="AJ40" s="73"/>
      <c r="AK40" s="73"/>
      <c r="AL40" s="73"/>
      <c r="AM40" s="73"/>
      <c r="AN40" s="73"/>
      <c r="AO40" s="73"/>
      <c r="AP40" s="73"/>
      <c r="AQ40" s="73"/>
      <c r="AR40" s="73"/>
      <c r="AS40" s="1"/>
      <c r="AT40" s="1"/>
      <c r="AU40" s="1"/>
      <c r="AV40" s="1"/>
      <c r="AW40" s="1"/>
      <c r="AX40" s="1"/>
      <c r="AY40" s="1"/>
      <c r="AZ40" s="1"/>
      <c r="BA40" s="1"/>
      <c r="BB40" s="1"/>
      <c r="BC40" s="1"/>
      <c r="BD40" s="1"/>
    </row>
    <row r="41" spans="1:57" ht="20.25" customHeight="1">
      <c r="A41" s="1"/>
      <c r="B41" s="1"/>
      <c r="C41" s="315">
        <f>L36</f>
        <v>46</v>
      </c>
      <c r="D41" s="316"/>
      <c r="E41" s="72" t="s">
        <v>31</v>
      </c>
      <c r="F41" s="317">
        <v>40</v>
      </c>
      <c r="G41" s="318"/>
      <c r="H41" s="72" t="s">
        <v>32</v>
      </c>
      <c r="I41" s="315">
        <f>C41/F41</f>
        <v>1.1499999999999999</v>
      </c>
      <c r="J41" s="316"/>
      <c r="K41" s="72" t="s">
        <v>33</v>
      </c>
      <c r="L41" s="319">
        <f>IF(C41&lt;40,1,ROUNDUP(I41,1))</f>
        <v>1.2000000000000002</v>
      </c>
      <c r="M41" s="320"/>
      <c r="N41" s="321"/>
      <c r="O41" s="42"/>
      <c r="P41" s="1"/>
      <c r="Q41" s="42"/>
      <c r="R41" s="322">
        <f>IF($Y$38="週",AA36,Y36)</f>
        <v>108</v>
      </c>
      <c r="S41" s="323"/>
      <c r="T41" s="323"/>
      <c r="U41" s="324"/>
      <c r="V41" s="72" t="s">
        <v>31</v>
      </c>
      <c r="W41" s="265">
        <f>IF($Y$38="週",$AV$5,$AZ$5)</f>
        <v>40</v>
      </c>
      <c r="X41" s="266"/>
      <c r="Y41" s="266"/>
      <c r="Z41" s="267"/>
      <c r="AA41" s="72" t="s">
        <v>32</v>
      </c>
      <c r="AB41" s="307">
        <f>ROUNDDOWN(R41/W41,1)</f>
        <v>2.7</v>
      </c>
      <c r="AC41" s="308"/>
      <c r="AD41" s="308"/>
      <c r="AE41" s="309"/>
      <c r="AF41" s="42"/>
      <c r="AG41" s="42"/>
      <c r="AH41" s="42"/>
      <c r="AI41" s="42"/>
      <c r="AJ41" s="301"/>
      <c r="AK41" s="301"/>
      <c r="AL41" s="301"/>
      <c r="AM41" s="301"/>
      <c r="AN41" s="76"/>
      <c r="AO41" s="73"/>
      <c r="AP41" s="73"/>
      <c r="AQ41" s="73"/>
      <c r="AR41" s="73"/>
      <c r="AS41" s="76"/>
      <c r="AT41" s="305"/>
      <c r="AU41" s="305"/>
      <c r="AV41" s="305"/>
      <c r="AW41" s="305"/>
      <c r="AX41" s="1"/>
      <c r="AY41" s="1"/>
      <c r="AZ41" s="1"/>
      <c r="BA41" s="1"/>
      <c r="BB41" s="1"/>
      <c r="BC41" s="1"/>
      <c r="BD41" s="1"/>
    </row>
    <row r="42" spans="1:57" ht="20.25" customHeight="1">
      <c r="A42" s="1"/>
      <c r="B42" s="1"/>
      <c r="C42" s="42"/>
      <c r="D42" s="42"/>
      <c r="E42" s="42"/>
      <c r="F42" s="42"/>
      <c r="G42" s="42"/>
      <c r="H42" s="42"/>
      <c r="I42" s="42"/>
      <c r="J42" s="42"/>
      <c r="K42" s="42"/>
      <c r="L42" s="42" t="s">
        <v>103</v>
      </c>
      <c r="M42" s="42"/>
      <c r="N42" s="42"/>
      <c r="O42" s="42"/>
      <c r="P42" s="1"/>
      <c r="Q42" s="42"/>
      <c r="R42" s="42"/>
      <c r="S42" s="42"/>
      <c r="T42" s="42"/>
      <c r="U42" s="42"/>
      <c r="V42" s="42"/>
      <c r="W42" s="42"/>
      <c r="X42" s="42"/>
      <c r="Y42" s="42"/>
      <c r="Z42" s="42"/>
      <c r="AA42" s="44"/>
      <c r="AB42" s="42" t="s">
        <v>102</v>
      </c>
      <c r="AC42" s="42"/>
      <c r="AD42" s="42"/>
      <c r="AE42" s="42"/>
      <c r="AF42" s="42"/>
      <c r="AG42" s="42"/>
      <c r="AH42" s="42"/>
      <c r="AI42" s="42"/>
      <c r="AJ42" s="73"/>
      <c r="AK42" s="73"/>
      <c r="AL42" s="73"/>
      <c r="AM42" s="73"/>
      <c r="AN42" s="73"/>
      <c r="AO42" s="73"/>
      <c r="AP42" s="73"/>
      <c r="AQ42" s="73"/>
      <c r="AR42" s="73"/>
      <c r="AS42" s="74"/>
      <c r="AT42" s="73"/>
      <c r="AU42" s="73"/>
      <c r="AV42" s="73"/>
      <c r="AW42" s="73"/>
      <c r="AX42" s="1"/>
      <c r="AY42" s="1"/>
      <c r="AZ42" s="1"/>
      <c r="BA42" s="1"/>
      <c r="BB42" s="1"/>
      <c r="BC42" s="1"/>
      <c r="BD42" s="1"/>
    </row>
    <row r="43" spans="1:57" ht="20.25" customHeight="1">
      <c r="A43" s="1"/>
      <c r="B43" s="1"/>
      <c r="C43" s="42" t="s">
        <v>133</v>
      </c>
      <c r="D43" s="42"/>
      <c r="E43" s="42"/>
      <c r="F43" s="42"/>
      <c r="G43" s="42"/>
      <c r="H43" s="42"/>
      <c r="I43" s="42"/>
      <c r="J43" s="42"/>
      <c r="K43" s="42"/>
      <c r="L43" s="42"/>
      <c r="M43" s="42"/>
      <c r="N43" s="42"/>
      <c r="O43" s="42"/>
      <c r="P43" s="1"/>
      <c r="Q43" s="42"/>
      <c r="R43" s="42" t="s">
        <v>65</v>
      </c>
      <c r="S43" s="42"/>
      <c r="T43" s="42"/>
      <c r="U43" s="42"/>
      <c r="V43" s="42"/>
      <c r="W43" s="42"/>
      <c r="X43" s="42"/>
      <c r="Y43" s="42"/>
      <c r="Z43" s="42"/>
      <c r="AA43" s="44"/>
      <c r="AB43" s="42"/>
      <c r="AC43" s="42"/>
      <c r="AD43" s="42"/>
      <c r="AE43" s="42"/>
      <c r="AF43" s="42"/>
      <c r="AG43" s="42"/>
      <c r="AH43" s="42"/>
      <c r="AI43" s="42"/>
      <c r="AJ43" s="42"/>
      <c r="AK43" s="81"/>
      <c r="AL43" s="82"/>
      <c r="AM43" s="82"/>
      <c r="AN43" s="42"/>
      <c r="AO43" s="42"/>
      <c r="AP43" s="42"/>
      <c r="AQ43" s="42"/>
      <c r="AR43" s="42"/>
      <c r="AS43" s="42"/>
      <c r="AT43" s="42"/>
      <c r="AU43" s="42"/>
      <c r="AV43" s="42"/>
      <c r="AW43" s="42"/>
      <c r="AX43" s="1"/>
      <c r="AY43" s="1"/>
      <c r="AZ43" s="1"/>
      <c r="BA43" s="1"/>
      <c r="BB43" s="1"/>
      <c r="BC43" s="1"/>
      <c r="BD43" s="1"/>
    </row>
    <row r="44" spans="1:57" ht="20.25" customHeight="1">
      <c r="A44" s="1"/>
      <c r="B44" s="1"/>
      <c r="C44" s="42"/>
      <c r="D44" s="42" t="s">
        <v>134</v>
      </c>
      <c r="E44" s="42"/>
      <c r="F44" s="42"/>
      <c r="G44" s="42"/>
      <c r="H44" s="42"/>
      <c r="I44" s="42"/>
      <c r="J44" s="42"/>
      <c r="K44" s="42"/>
      <c r="L44" s="42"/>
      <c r="M44" s="42"/>
      <c r="N44" s="42"/>
      <c r="O44" s="42"/>
      <c r="P44" s="1"/>
      <c r="Q44" s="42"/>
      <c r="R44" s="42" t="s">
        <v>68</v>
      </c>
      <c r="S44" s="42"/>
      <c r="T44" s="42"/>
      <c r="U44" s="42"/>
      <c r="V44" s="42"/>
      <c r="W44" s="42"/>
      <c r="X44" s="42"/>
      <c r="Y44" s="42"/>
      <c r="Z44" s="42"/>
      <c r="AA44" s="44"/>
      <c r="AB44" s="72"/>
      <c r="AC44" s="72"/>
      <c r="AD44" s="72"/>
      <c r="AE44" s="72"/>
      <c r="AF44" s="42"/>
      <c r="AG44" s="42"/>
      <c r="AH44" s="42"/>
      <c r="AI44" s="42"/>
      <c r="AJ44" s="42"/>
      <c r="AK44" s="81"/>
      <c r="AL44" s="82"/>
      <c r="AM44" s="82"/>
      <c r="AN44" s="42"/>
      <c r="AO44" s="42"/>
      <c r="AP44" s="42"/>
      <c r="AQ44" s="42"/>
      <c r="AR44" s="42"/>
      <c r="AS44" s="42"/>
      <c r="AT44" s="42"/>
      <c r="AU44" s="42"/>
      <c r="AV44" s="42"/>
      <c r="AW44" s="42"/>
      <c r="AX44" s="1"/>
      <c r="AY44" s="1"/>
      <c r="AZ44" s="1"/>
      <c r="BA44" s="1"/>
      <c r="BB44" s="1"/>
      <c r="BC44" s="1"/>
      <c r="BD44" s="1"/>
    </row>
    <row r="45" spans="1:57" ht="20.25" customHeight="1">
      <c r="A45" s="1"/>
      <c r="B45" s="1"/>
      <c r="C45" s="42" t="s">
        <v>38</v>
      </c>
      <c r="D45" s="42"/>
      <c r="E45" s="42"/>
      <c r="F45" s="42"/>
      <c r="G45" s="42"/>
      <c r="H45" s="42"/>
      <c r="I45" s="42"/>
      <c r="J45" s="42"/>
      <c r="K45" s="42"/>
      <c r="L45" s="42"/>
      <c r="M45" s="42"/>
      <c r="N45" s="42"/>
      <c r="O45" s="42"/>
      <c r="P45" s="1"/>
      <c r="Q45" s="42"/>
      <c r="R45" s="42" t="s">
        <v>63</v>
      </c>
      <c r="S45" s="42"/>
      <c r="T45" s="42"/>
      <c r="U45" s="42"/>
      <c r="V45" s="42"/>
      <c r="W45" s="42" t="s">
        <v>67</v>
      </c>
      <c r="X45" s="42"/>
      <c r="Y45" s="42"/>
      <c r="Z45" s="42"/>
      <c r="AA45" s="42"/>
      <c r="AB45" s="271" t="s">
        <v>28</v>
      </c>
      <c r="AC45" s="271"/>
      <c r="AD45" s="271"/>
      <c r="AE45" s="271"/>
      <c r="AF45" s="42"/>
      <c r="AG45" s="42"/>
      <c r="AH45" s="42"/>
      <c r="AI45" s="42"/>
      <c r="AJ45" s="42"/>
      <c r="AK45" s="81"/>
      <c r="AL45" s="82"/>
      <c r="AM45" s="82"/>
      <c r="AN45" s="42"/>
      <c r="AO45" s="42"/>
      <c r="AP45" s="42"/>
      <c r="AQ45" s="42"/>
      <c r="AR45" s="42"/>
      <c r="AS45" s="42"/>
      <c r="AT45" s="42"/>
      <c r="AU45" s="42"/>
      <c r="AV45" s="42"/>
      <c r="AW45" s="42"/>
      <c r="AX45" s="1"/>
      <c r="AY45" s="1"/>
      <c r="AZ45" s="1"/>
      <c r="BA45" s="1"/>
      <c r="BB45" s="1"/>
      <c r="BC45" s="1"/>
      <c r="BD45" s="1"/>
    </row>
    <row r="46" spans="1:57" ht="20.25" customHeight="1">
      <c r="A46" s="1"/>
      <c r="B46" s="1"/>
      <c r="C46" s="42" t="s">
        <v>39</v>
      </c>
      <c r="D46" s="42"/>
      <c r="E46" s="42"/>
      <c r="F46" s="42"/>
      <c r="G46" s="42"/>
      <c r="H46" s="42"/>
      <c r="I46" s="42"/>
      <c r="J46" s="42"/>
      <c r="K46" s="42"/>
      <c r="L46" s="42"/>
      <c r="M46" s="42"/>
      <c r="N46" s="42"/>
      <c r="O46" s="42"/>
      <c r="P46" s="1"/>
      <c r="Q46" s="42"/>
      <c r="R46" s="265">
        <f>AE36</f>
        <v>3</v>
      </c>
      <c r="S46" s="266"/>
      <c r="T46" s="266"/>
      <c r="U46" s="267"/>
      <c r="V46" s="72" t="s">
        <v>115</v>
      </c>
      <c r="W46" s="307">
        <f>AB41</f>
        <v>2.7</v>
      </c>
      <c r="X46" s="308"/>
      <c r="Y46" s="308"/>
      <c r="Z46" s="309"/>
      <c r="AA46" s="72" t="s">
        <v>32</v>
      </c>
      <c r="AB46" s="310">
        <f>ROUNDDOWN(R46+W46,1)</f>
        <v>5.7</v>
      </c>
      <c r="AC46" s="311"/>
      <c r="AD46" s="311"/>
      <c r="AE46" s="312"/>
      <c r="AF46" s="42"/>
      <c r="AG46" s="42"/>
      <c r="AH46" s="42"/>
      <c r="AI46" s="42"/>
      <c r="AJ46" s="42"/>
      <c r="AK46" s="81"/>
      <c r="AL46" s="82"/>
      <c r="AM46" s="82"/>
      <c r="AN46" s="42"/>
      <c r="AO46" s="42"/>
      <c r="AP46" s="42"/>
      <c r="AQ46" s="42"/>
      <c r="AR46" s="42"/>
      <c r="AS46" s="42"/>
      <c r="AT46" s="42"/>
      <c r="AU46" s="42"/>
      <c r="AV46" s="42"/>
      <c r="AW46" s="42"/>
      <c r="AX46" s="1"/>
      <c r="AY46" s="1"/>
      <c r="AZ46" s="1"/>
      <c r="BA46" s="1"/>
      <c r="BB46" s="1"/>
      <c r="BC46" s="1"/>
      <c r="BD46" s="1"/>
    </row>
    <row r="47" spans="1:57" ht="20.25" customHeight="1">
      <c r="A47" s="1"/>
      <c r="B47" s="1"/>
      <c r="C47" s="42" t="s">
        <v>40</v>
      </c>
      <c r="D47" s="67"/>
      <c r="E47" s="67"/>
      <c r="F47" s="42"/>
      <c r="G47" s="42"/>
      <c r="H47" s="42"/>
      <c r="I47" s="42"/>
      <c r="J47" s="42"/>
      <c r="K47" s="42"/>
      <c r="L47" s="42"/>
      <c r="M47" s="42"/>
      <c r="N47" s="42"/>
      <c r="O47" s="42"/>
      <c r="P47" s="1"/>
      <c r="Q47" s="42"/>
      <c r="R47" s="42"/>
      <c r="S47" s="42"/>
      <c r="T47" s="42"/>
      <c r="U47" s="42"/>
      <c r="V47" s="42"/>
      <c r="W47" s="42"/>
      <c r="X47" s="42"/>
      <c r="Y47" s="42"/>
      <c r="Z47" s="42"/>
      <c r="AA47" s="42"/>
      <c r="AB47" s="42"/>
      <c r="AC47" s="44"/>
      <c r="AD47" s="42"/>
      <c r="AE47" s="42"/>
      <c r="AF47" s="42"/>
      <c r="AG47" s="42"/>
      <c r="AH47" s="42"/>
      <c r="AI47" s="42"/>
      <c r="AJ47" s="42"/>
      <c r="AK47" s="81"/>
      <c r="AL47" s="82"/>
      <c r="AM47" s="82"/>
      <c r="AN47" s="42"/>
      <c r="AO47" s="42"/>
      <c r="AP47" s="42"/>
      <c r="AQ47" s="42"/>
      <c r="AR47" s="42"/>
      <c r="AS47" s="42"/>
      <c r="AT47" s="42"/>
      <c r="AU47" s="42"/>
      <c r="AV47" s="42"/>
      <c r="AW47" s="42"/>
      <c r="AX47" s="1"/>
      <c r="AY47" s="1"/>
      <c r="AZ47" s="1"/>
      <c r="BA47" s="1"/>
      <c r="BB47" s="1"/>
      <c r="BC47" s="1"/>
      <c r="BD47" s="1"/>
    </row>
    <row r="48" spans="1:57" ht="20.25" customHeight="1">
      <c r="C48" s="51"/>
      <c r="D48" s="51"/>
      <c r="T48" s="51"/>
      <c r="AJ48" s="52"/>
      <c r="AK48" s="53"/>
      <c r="AL48" s="53"/>
      <c r="BE48" s="53"/>
    </row>
    <row r="49" spans="3:58" ht="20.25" customHeight="1">
      <c r="C49" s="51"/>
      <c r="D49" s="51"/>
      <c r="U49" s="51"/>
      <c r="AK49" s="52"/>
      <c r="AL49" s="53"/>
      <c r="AM49" s="53"/>
      <c r="BF49" s="53"/>
    </row>
    <row r="50" spans="3:58" ht="20.25" customHeight="1">
      <c r="D50" s="51"/>
      <c r="U50" s="51"/>
      <c r="AK50" s="52"/>
      <c r="AL50" s="53"/>
      <c r="AM50" s="53"/>
      <c r="BF50" s="53"/>
    </row>
    <row r="51" spans="3:58" ht="20.25" customHeight="1">
      <c r="C51" s="51"/>
      <c r="D51" s="51"/>
      <c r="U51" s="51"/>
      <c r="AK51" s="52"/>
      <c r="AL51" s="53"/>
      <c r="AM51" s="53"/>
      <c r="BF51" s="53"/>
    </row>
    <row r="52" spans="3:58" ht="20.25" customHeight="1">
      <c r="C52" s="52"/>
      <c r="D52" s="52"/>
      <c r="E52" s="52"/>
      <c r="F52" s="52"/>
      <c r="G52" s="52"/>
      <c r="H52" s="52"/>
      <c r="I52" s="52"/>
      <c r="J52" s="52"/>
      <c r="K52" s="52"/>
      <c r="L52" s="52"/>
      <c r="M52" s="52"/>
      <c r="N52" s="52"/>
      <c r="O52" s="52"/>
      <c r="P52" s="52"/>
      <c r="Q52" s="52"/>
      <c r="R52" s="52"/>
      <c r="S52" s="52"/>
      <c r="T52" s="52"/>
      <c r="U52" s="53"/>
      <c r="V52" s="53"/>
      <c r="W52" s="52"/>
      <c r="X52" s="52"/>
      <c r="Y52" s="52"/>
      <c r="Z52" s="52"/>
      <c r="AA52" s="52"/>
      <c r="AB52" s="52"/>
      <c r="AC52" s="52"/>
      <c r="AD52" s="52"/>
      <c r="AE52" s="52"/>
      <c r="AF52" s="52"/>
      <c r="AG52" s="52"/>
      <c r="AH52" s="52"/>
      <c r="AI52" s="52"/>
      <c r="AJ52" s="52"/>
      <c r="AK52" s="52"/>
      <c r="AL52" s="53"/>
      <c r="AM52" s="53"/>
      <c r="BF52" s="53"/>
    </row>
    <row r="53" spans="3:58" ht="20.25" customHeight="1">
      <c r="C53" s="52"/>
      <c r="D53" s="52"/>
      <c r="E53" s="52"/>
      <c r="F53" s="52"/>
      <c r="G53" s="52"/>
      <c r="H53" s="52"/>
      <c r="I53" s="52"/>
      <c r="J53" s="52"/>
      <c r="K53" s="52"/>
      <c r="L53" s="52"/>
      <c r="M53" s="52"/>
      <c r="N53" s="52"/>
      <c r="O53" s="52"/>
      <c r="P53" s="52"/>
      <c r="Q53" s="52"/>
      <c r="R53" s="52"/>
      <c r="S53" s="52"/>
      <c r="T53" s="52"/>
      <c r="U53" s="53"/>
      <c r="V53" s="53"/>
      <c r="W53" s="52"/>
      <c r="X53" s="52"/>
      <c r="Y53" s="52"/>
      <c r="Z53" s="52"/>
      <c r="AA53" s="52"/>
      <c r="AB53" s="52"/>
      <c r="AC53" s="52"/>
      <c r="AD53" s="52"/>
      <c r="AE53" s="52"/>
      <c r="AF53" s="52"/>
      <c r="AG53" s="52"/>
      <c r="AH53" s="52"/>
      <c r="AI53" s="52"/>
      <c r="AJ53" s="52"/>
      <c r="AK53" s="52"/>
      <c r="AL53" s="53"/>
      <c r="AM53" s="53"/>
      <c r="BF53" s="53"/>
    </row>
  </sheetData>
  <sheetProtection sheet="1" insertRows="0"/>
  <mergeCells count="240">
    <mergeCell ref="AB45:AE45"/>
    <mergeCell ref="R46:U46"/>
    <mergeCell ref="W46:Z46"/>
    <mergeCell ref="AB46:AE46"/>
    <mergeCell ref="Y38:Z38"/>
    <mergeCell ref="AB40:AE40"/>
    <mergeCell ref="C41:D41"/>
    <mergeCell ref="F41:G41"/>
    <mergeCell ref="I41:J41"/>
    <mergeCell ref="L41:N41"/>
    <mergeCell ref="R41:U41"/>
    <mergeCell ref="W41:Z41"/>
    <mergeCell ref="AB41:AE41"/>
    <mergeCell ref="AJ41:AM41"/>
    <mergeCell ref="AN36:AO36"/>
    <mergeCell ref="AS36:AT36"/>
    <mergeCell ref="L36:M36"/>
    <mergeCell ref="AL35:AM35"/>
    <mergeCell ref="AN35:AO35"/>
    <mergeCell ref="AS35:AT35"/>
    <mergeCell ref="R36:S36"/>
    <mergeCell ref="T36:U36"/>
    <mergeCell ref="V36:W36"/>
    <mergeCell ref="Y36:Z36"/>
    <mergeCell ref="AA36:AB36"/>
    <mergeCell ref="AE36:AF36"/>
    <mergeCell ref="T35:U35"/>
    <mergeCell ref="V35:W35"/>
    <mergeCell ref="Y35:Z35"/>
    <mergeCell ref="AA35:AB35"/>
    <mergeCell ref="AE35:AF35"/>
    <mergeCell ref="AJ35:AK35"/>
    <mergeCell ref="AT41:AW41"/>
    <mergeCell ref="N35:O35"/>
    <mergeCell ref="R35:S35"/>
    <mergeCell ref="AK32:AN32"/>
    <mergeCell ref="R32:S32"/>
    <mergeCell ref="T32:U32"/>
    <mergeCell ref="AA33:AB33"/>
    <mergeCell ref="AE33:AF33"/>
    <mergeCell ref="AJ36:AK36"/>
    <mergeCell ref="AL36:AM36"/>
    <mergeCell ref="AK34:AN34"/>
    <mergeCell ref="V32:W32"/>
    <mergeCell ref="Y32:Z32"/>
    <mergeCell ref="AA32:AB32"/>
    <mergeCell ref="AE32:AF32"/>
    <mergeCell ref="C34:E34"/>
    <mergeCell ref="F34:G34"/>
    <mergeCell ref="H34:I34"/>
    <mergeCell ref="J34:K34"/>
    <mergeCell ref="L34:M34"/>
    <mergeCell ref="AI33:AJ33"/>
    <mergeCell ref="AK33:AN33"/>
    <mergeCell ref="AS33:AT33"/>
    <mergeCell ref="C33:E33"/>
    <mergeCell ref="F33:G33"/>
    <mergeCell ref="H33:I33"/>
    <mergeCell ref="J33:K33"/>
    <mergeCell ref="L33:M33"/>
    <mergeCell ref="R33:S33"/>
    <mergeCell ref="T33:U33"/>
    <mergeCell ref="V33:W33"/>
    <mergeCell ref="Y33:Z33"/>
    <mergeCell ref="T34:U34"/>
    <mergeCell ref="V34:W34"/>
    <mergeCell ref="Y34:Z34"/>
    <mergeCell ref="AA34:AB34"/>
    <mergeCell ref="AE34:AF34"/>
    <mergeCell ref="AI34:AJ34"/>
    <mergeCell ref="R34:S34"/>
    <mergeCell ref="AI30:AJ30"/>
    <mergeCell ref="C32:E32"/>
    <mergeCell ref="F32:G32"/>
    <mergeCell ref="H32:I32"/>
    <mergeCell ref="J32:K32"/>
    <mergeCell ref="L32:M32"/>
    <mergeCell ref="C26:D26"/>
    <mergeCell ref="E26:F26"/>
    <mergeCell ref="G26:K26"/>
    <mergeCell ref="L26:O26"/>
    <mergeCell ref="AI32:AJ32"/>
    <mergeCell ref="AU26:AV26"/>
    <mergeCell ref="AW26:AX26"/>
    <mergeCell ref="AY26:BD26"/>
    <mergeCell ref="AK30:AN30"/>
    <mergeCell ref="C31:E31"/>
    <mergeCell ref="F31:G31"/>
    <mergeCell ref="H31:I31"/>
    <mergeCell ref="J31:K31"/>
    <mergeCell ref="L31:M31"/>
    <mergeCell ref="T31:U31"/>
    <mergeCell ref="V31:W31"/>
    <mergeCell ref="Y31:Z31"/>
    <mergeCell ref="AA31:AB31"/>
    <mergeCell ref="AI31:AJ31"/>
    <mergeCell ref="AK31:AN31"/>
    <mergeCell ref="L30:M30"/>
    <mergeCell ref="R30:S31"/>
    <mergeCell ref="T30:W30"/>
    <mergeCell ref="Y30:AB30"/>
    <mergeCell ref="AS29:BC29"/>
    <mergeCell ref="AS30:BC30"/>
    <mergeCell ref="AV31:AW31"/>
    <mergeCell ref="AX31:BA31"/>
    <mergeCell ref="BB31:BC31"/>
    <mergeCell ref="AY24:BD24"/>
    <mergeCell ref="C24:D24"/>
    <mergeCell ref="E24:F24"/>
    <mergeCell ref="G24:K24"/>
    <mergeCell ref="L24:O24"/>
    <mergeCell ref="AU24:AV24"/>
    <mergeCell ref="AW24:AX24"/>
    <mergeCell ref="AY25:BD25"/>
    <mergeCell ref="C25:D25"/>
    <mergeCell ref="E25:F25"/>
    <mergeCell ref="G25:K25"/>
    <mergeCell ref="L25:O25"/>
    <mergeCell ref="AU25:AV25"/>
    <mergeCell ref="AW25:AX25"/>
    <mergeCell ref="C23:D23"/>
    <mergeCell ref="E23:F23"/>
    <mergeCell ref="G23:K23"/>
    <mergeCell ref="L23:O23"/>
    <mergeCell ref="AU23:AV23"/>
    <mergeCell ref="AW23:AX23"/>
    <mergeCell ref="AY23:BD23"/>
    <mergeCell ref="AY22:BD22"/>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C17:D17"/>
    <mergeCell ref="E17:F17"/>
    <mergeCell ref="G17:K17"/>
    <mergeCell ref="L17:O17"/>
    <mergeCell ref="AU17:AV17"/>
    <mergeCell ref="AW17:AX17"/>
    <mergeCell ref="AY17:BD17"/>
    <mergeCell ref="C15:D15"/>
    <mergeCell ref="E15:F15"/>
    <mergeCell ref="G15:K15"/>
    <mergeCell ref="L15:O15"/>
    <mergeCell ref="AU15:AV15"/>
    <mergeCell ref="AW15:AX15"/>
    <mergeCell ref="AY13:BD13"/>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C14:D14"/>
    <mergeCell ref="E14:F14"/>
    <mergeCell ref="G14:K14"/>
    <mergeCell ref="L14:O14"/>
    <mergeCell ref="AU14:AV14"/>
    <mergeCell ref="AW14:AX14"/>
    <mergeCell ref="AY14:BD14"/>
    <mergeCell ref="AY15:BD15"/>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 ref="C4:V6"/>
    <mergeCell ref="AS32:AT32"/>
    <mergeCell ref="AV32:AW32"/>
    <mergeCell ref="AY32:AZ32"/>
    <mergeCell ref="BB32:BC32"/>
    <mergeCell ref="AS31:AT31"/>
    <mergeCell ref="AV36:AW36"/>
    <mergeCell ref="AY36:AZ36"/>
    <mergeCell ref="BB36:BC36"/>
    <mergeCell ref="AV33:AW33"/>
    <mergeCell ref="AY33:AZ33"/>
    <mergeCell ref="BB33:BC33"/>
    <mergeCell ref="AV34:AW34"/>
    <mergeCell ref="AY34:AZ34"/>
    <mergeCell ref="BB34:BC34"/>
    <mergeCell ref="AV35:AW35"/>
    <mergeCell ref="AY35:AZ35"/>
    <mergeCell ref="BB35:BC35"/>
    <mergeCell ref="AS34:AT34"/>
  </mergeCells>
  <phoneticPr fontId="1"/>
  <conditionalFormatting sqref="P13:AX13 P15:AX26">
    <cfRule type="expression" dxfId="16" priority="5">
      <formula>INDIRECT(ADDRESS(ROW(),COLUMN()))=TRUNC(INDIRECT(ADDRESS(ROW(),COLUMN())))</formula>
    </cfRule>
  </conditionalFormatting>
  <conditionalFormatting sqref="F32:M34">
    <cfRule type="expression" dxfId="15" priority="4">
      <formula>INDIRECT(ADDRESS(ROW(),COLUMN()))=TRUNC(INDIRECT(ADDRESS(ROW(),COLUMN())))</formula>
    </cfRule>
  </conditionalFormatting>
  <conditionalFormatting sqref="T32:AF36">
    <cfRule type="expression" dxfId="14" priority="3">
      <formula>INDIRECT(ADDRESS(ROW(),COLUMN()))=TRUNC(INDIRECT(ADDRESS(ROW(),COLUMN())))</formula>
    </cfRule>
  </conditionalFormatting>
  <conditionalFormatting sqref="R41:U41">
    <cfRule type="expression" dxfId="13" priority="2">
      <formula>INDIRECT(ADDRESS(ROW(),COLUMN()))=TRUNC(INDIRECT(ADDRESS(ROW(),COLUMN())))</formula>
    </cfRule>
  </conditionalFormatting>
  <conditionalFormatting sqref="P14:AX14">
    <cfRule type="expression" dxfId="12" priority="1">
      <formula>INDIRECT(ADDRESS(ROW(),COLUMN()))=TRUNC(INDIRECT(ADDRESS(ROW(),COLUMN())))</formula>
    </cfRule>
  </conditionalFormatting>
  <dataValidations count="9">
    <dataValidation type="list" allowBlank="1" showInputMessage="1" showErrorMessage="1" sqref="AZ3">
      <formula1>"４週,暦月"</formula1>
    </dataValidation>
    <dataValidation type="list" allowBlank="1" showInputMessage="1" showErrorMessage="1" sqref="Y38:Z38">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1">
      <formula1>"40,50"</formula1>
    </dataValidation>
    <dataValidation type="list" allowBlank="1" showInputMessage="1" showErrorMessage="1" sqref="AZ4">
      <formula1>"予定,実績,予定・実績"</formula1>
    </dataValidation>
    <dataValidation imeMode="off" allowBlank="1" showInputMessage="1" showErrorMessage="1" sqref="AS32:AT36 AV32:AW36 AY32:AZ36"/>
    <dataValidation type="list" allowBlank="1" showInputMessage="1" sqref="C13:D26">
      <formula1>職種</formula1>
    </dataValidation>
    <dataValidation type="list" errorStyle="warning" allowBlank="1" showInputMessage="1" error="リストにない場合のみ、入力してください。" sqref="G13:K26">
      <formula1>INDIRECT(C13)</formula1>
    </dataValidation>
    <dataValidation type="list" allowBlank="1" showInputMessage="1" sqref="E13:F26">
      <formula1>"A, B, C, D"</formula1>
    </dataValidation>
  </dataValidations>
  <printOptions horizontalCentered="1" verticalCentered="1"/>
  <pageMargins left="0.23622047244094491" right="0.23622047244094491" top="0.43307086614173229" bottom="0.27559055118110237" header="0.31496062992125984" footer="0.31496062992125984"/>
  <pageSetup paperSize="9" scale="39" orientation="landscape" cellComments="asDisplayed" r:id="rId1"/>
  <colBreaks count="1" manualBreakCount="1">
    <brk id="5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CC"/>
    <pageSetUpPr fitToPage="1"/>
  </sheetPr>
  <dimension ref="B1:BF55"/>
  <sheetViews>
    <sheetView showGridLines="0" view="pageBreakPreview" zoomScale="55" zoomScaleNormal="55" zoomScaleSheetLayoutView="55" workbookViewId="0">
      <pane ySplit="12" topLeftCell="A13" activePane="bottomLeft" state="frozen"/>
      <selection pane="bottomLeft" activeCell="U2" sqref="U2:V2"/>
    </sheetView>
  </sheetViews>
  <sheetFormatPr defaultColWidth="4.5" defaultRowHeight="20.25" customHeight="1"/>
  <cols>
    <col min="1" max="1" width="1.375" style="1" customWidth="1"/>
    <col min="2" max="2" width="5.625" style="1" customWidth="1"/>
    <col min="3" max="4" width="8.75" style="1" customWidth="1"/>
    <col min="5" max="6" width="3.75" style="1" customWidth="1"/>
    <col min="7" max="56" width="5.625" style="1" customWidth="1"/>
    <col min="57" max="16384" width="4.5" style="1"/>
  </cols>
  <sheetData>
    <row r="1" spans="2:57" s="8" customFormat="1" ht="20.25" customHeight="1">
      <c r="C1" s="30" t="s">
        <v>164</v>
      </c>
      <c r="D1" s="30"/>
      <c r="G1" s="31" t="s">
        <v>16</v>
      </c>
      <c r="J1" s="30"/>
      <c r="K1" s="30"/>
      <c r="L1" s="30"/>
      <c r="M1" s="30"/>
      <c r="AK1" s="4" t="s">
        <v>19</v>
      </c>
      <c r="AL1" s="4" t="s">
        <v>17</v>
      </c>
      <c r="AM1" s="166" t="s">
        <v>166</v>
      </c>
      <c r="AN1" s="166"/>
      <c r="AO1" s="166"/>
      <c r="AP1" s="166"/>
      <c r="AQ1" s="166"/>
      <c r="AR1" s="166"/>
      <c r="AS1" s="166"/>
      <c r="AT1" s="166"/>
      <c r="AU1" s="166"/>
      <c r="AV1" s="166"/>
      <c r="AW1" s="166"/>
      <c r="AX1" s="166"/>
      <c r="AY1" s="166"/>
      <c r="AZ1" s="166"/>
      <c r="BA1" s="166"/>
      <c r="BB1" s="32" t="s">
        <v>0</v>
      </c>
    </row>
    <row r="2" spans="2:57" s="3" customFormat="1" ht="20.25" customHeight="1">
      <c r="D2" s="31"/>
      <c r="H2" s="31"/>
      <c r="I2" s="4"/>
      <c r="J2" s="4"/>
      <c r="K2" s="4"/>
      <c r="L2" s="4"/>
      <c r="M2" s="4"/>
      <c r="T2" s="4" t="s">
        <v>20</v>
      </c>
      <c r="U2" s="167"/>
      <c r="V2" s="167"/>
      <c r="W2" s="4" t="s">
        <v>17</v>
      </c>
      <c r="X2" s="168" t="str">
        <f>IF(U2=0,"",YEAR(DATE(2018+U2,1,1)))</f>
        <v/>
      </c>
      <c r="Y2" s="168"/>
      <c r="Z2" s="3" t="s">
        <v>21</v>
      </c>
      <c r="AA2" s="3" t="s">
        <v>22</v>
      </c>
      <c r="AB2" s="167"/>
      <c r="AC2" s="167"/>
      <c r="AD2" s="3" t="s">
        <v>23</v>
      </c>
      <c r="AJ2" s="32"/>
      <c r="AK2" s="4" t="s">
        <v>18</v>
      </c>
      <c r="AL2" s="4" t="s">
        <v>17</v>
      </c>
      <c r="AM2" s="167"/>
      <c r="AN2" s="167"/>
      <c r="AO2" s="167"/>
      <c r="AP2" s="167"/>
      <c r="AQ2" s="167"/>
      <c r="AR2" s="167"/>
      <c r="AS2" s="167"/>
      <c r="AT2" s="167"/>
      <c r="AU2" s="167"/>
      <c r="AV2" s="167"/>
      <c r="AW2" s="167"/>
      <c r="AX2" s="167"/>
      <c r="AY2" s="167"/>
      <c r="AZ2" s="167"/>
      <c r="BA2" s="167"/>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69"/>
      <c r="BA3" s="169"/>
      <c r="BB3" s="169"/>
      <c r="BC3" s="169"/>
      <c r="BD3" s="4"/>
    </row>
    <row r="4" spans="2:57" s="3" customFormat="1" ht="20.25" customHeight="1">
      <c r="B4" s="40"/>
      <c r="C4" s="170" t="s">
        <v>178</v>
      </c>
      <c r="D4" s="170"/>
      <c r="E4" s="170"/>
      <c r="F4" s="170"/>
      <c r="G4" s="170"/>
      <c r="H4" s="170"/>
      <c r="I4" s="170"/>
      <c r="J4" s="170"/>
      <c r="K4" s="170"/>
      <c r="L4" s="170"/>
      <c r="M4" s="170"/>
      <c r="N4" s="170"/>
      <c r="O4" s="170"/>
      <c r="P4" s="170"/>
      <c r="Q4" s="170"/>
      <c r="R4" s="170"/>
      <c r="S4" s="170"/>
      <c r="T4" s="170"/>
      <c r="U4" s="170"/>
      <c r="V4" s="170"/>
      <c r="Z4" s="37"/>
      <c r="AA4" s="37"/>
      <c r="AB4" s="35"/>
      <c r="AC4" s="35"/>
      <c r="AD4" s="34"/>
      <c r="AJ4" s="32"/>
      <c r="AK4" s="4"/>
      <c r="AL4" s="4"/>
      <c r="AM4" s="38"/>
      <c r="AN4" s="38"/>
      <c r="AO4" s="38"/>
      <c r="AP4" s="38"/>
      <c r="AQ4" s="38"/>
      <c r="AR4" s="38"/>
      <c r="AS4" s="38"/>
      <c r="AT4" s="38"/>
      <c r="AU4" s="38"/>
      <c r="AV4" s="38"/>
      <c r="AW4" s="38"/>
      <c r="AX4" s="38"/>
      <c r="AY4" s="39" t="s">
        <v>135</v>
      </c>
      <c r="AZ4" s="169"/>
      <c r="BA4" s="169"/>
      <c r="BB4" s="169"/>
      <c r="BC4" s="169"/>
      <c r="BD4" s="4"/>
    </row>
    <row r="5" spans="2:57" s="3" customFormat="1" ht="20.25" customHeight="1">
      <c r="B5" s="41"/>
      <c r="C5" s="170"/>
      <c r="D5" s="170"/>
      <c r="E5" s="170"/>
      <c r="F5" s="170"/>
      <c r="G5" s="170"/>
      <c r="H5" s="170"/>
      <c r="I5" s="170"/>
      <c r="J5" s="170"/>
      <c r="K5" s="170"/>
      <c r="L5" s="170"/>
      <c r="M5" s="170"/>
      <c r="N5" s="170"/>
      <c r="O5" s="170"/>
      <c r="P5" s="170"/>
      <c r="Q5" s="170"/>
      <c r="R5" s="170"/>
      <c r="S5" s="170"/>
      <c r="T5" s="170"/>
      <c r="U5" s="170"/>
      <c r="V5" s="170"/>
      <c r="Z5" s="37"/>
      <c r="AA5" s="37"/>
      <c r="AB5" s="35"/>
      <c r="AC5" s="35"/>
      <c r="AD5" s="8"/>
      <c r="AE5" s="8"/>
      <c r="AF5" s="8"/>
      <c r="AG5" s="8"/>
      <c r="AJ5" s="8" t="s">
        <v>78</v>
      </c>
      <c r="AK5" s="8"/>
      <c r="AL5" s="8"/>
      <c r="AM5" s="8"/>
      <c r="AN5" s="8"/>
      <c r="AO5" s="8"/>
      <c r="AP5" s="8"/>
      <c r="AQ5" s="8"/>
      <c r="AR5" s="40"/>
      <c r="AS5" s="40"/>
      <c r="AT5" s="42"/>
      <c r="AU5" s="8"/>
      <c r="AV5" s="160">
        <v>40</v>
      </c>
      <c r="AW5" s="161"/>
      <c r="AX5" s="42" t="s">
        <v>24</v>
      </c>
      <c r="AY5" s="8"/>
      <c r="AZ5" s="160">
        <v>160</v>
      </c>
      <c r="BA5" s="161"/>
      <c r="BB5" s="42" t="s">
        <v>120</v>
      </c>
      <c r="BC5" s="8"/>
    </row>
    <row r="6" spans="2:57" s="3" customFormat="1" ht="20.25" customHeight="1">
      <c r="B6" s="41"/>
      <c r="C6" s="170"/>
      <c r="D6" s="170"/>
      <c r="E6" s="170"/>
      <c r="F6" s="170"/>
      <c r="G6" s="170"/>
      <c r="H6" s="170"/>
      <c r="I6" s="170"/>
      <c r="J6" s="170"/>
      <c r="K6" s="170"/>
      <c r="L6" s="170"/>
      <c r="M6" s="170"/>
      <c r="N6" s="170"/>
      <c r="O6" s="170"/>
      <c r="P6" s="170"/>
      <c r="Q6" s="170"/>
      <c r="R6" s="170"/>
      <c r="S6" s="170"/>
      <c r="T6" s="170"/>
      <c r="U6" s="170"/>
      <c r="V6" s="170"/>
      <c r="Z6" s="37"/>
      <c r="AA6" s="37"/>
      <c r="AB6" s="35"/>
      <c r="AC6" s="35"/>
      <c r="AD6" s="42"/>
      <c r="AE6" s="8"/>
      <c r="AF6" s="8"/>
      <c r="AG6" s="8"/>
      <c r="AL6" s="8"/>
      <c r="AM6" s="8"/>
      <c r="AN6" s="44"/>
      <c r="AO6" s="45"/>
      <c r="AP6" s="45"/>
      <c r="AQ6" s="43"/>
      <c r="AR6" s="43"/>
      <c r="AS6" s="43"/>
      <c r="AT6" s="43"/>
      <c r="AU6" s="43"/>
      <c r="AV6" s="43"/>
      <c r="AW6" s="8" t="s">
        <v>25</v>
      </c>
      <c r="AX6" s="8"/>
      <c r="AY6" s="8"/>
      <c r="AZ6" s="164" t="e">
        <f>DAY(EOMONTH(DATE(X2,AB2,1),0))</f>
        <v>#VALUE!</v>
      </c>
      <c r="BA6" s="165"/>
      <c r="BB6" s="42" t="s">
        <v>26</v>
      </c>
      <c r="BE6" s="4"/>
    </row>
    <row r="7" spans="2:57" ht="20.25" customHeight="1" thickBot="1">
      <c r="C7" s="2"/>
      <c r="D7" s="2"/>
      <c r="S7" s="2"/>
      <c r="AJ7" s="2"/>
      <c r="BC7" s="5"/>
      <c r="BD7" s="5"/>
      <c r="BE7" s="5"/>
    </row>
    <row r="8" spans="2:57" ht="20.25" customHeight="1" thickBot="1">
      <c r="B8" s="182" t="s">
        <v>27</v>
      </c>
      <c r="C8" s="184" t="s">
        <v>85</v>
      </c>
      <c r="D8" s="185"/>
      <c r="E8" s="188" t="s">
        <v>86</v>
      </c>
      <c r="F8" s="185"/>
      <c r="G8" s="188" t="s">
        <v>87</v>
      </c>
      <c r="H8" s="184"/>
      <c r="I8" s="184"/>
      <c r="J8" s="184"/>
      <c r="K8" s="185"/>
      <c r="L8" s="188" t="s">
        <v>88</v>
      </c>
      <c r="M8" s="184"/>
      <c r="N8" s="184"/>
      <c r="O8" s="190"/>
      <c r="P8" s="192" t="s">
        <v>151</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71" t="str">
        <f>IF(AZ3="４週","(9)1～4週目の勤務時間数合計","(9)1か月の勤務時間数合計")</f>
        <v>(9)1か月の勤務時間数合計</v>
      </c>
      <c r="AV8" s="172"/>
      <c r="AW8" s="171" t="s">
        <v>89</v>
      </c>
      <c r="AX8" s="172"/>
      <c r="AY8" s="177" t="s">
        <v>149</v>
      </c>
      <c r="AZ8" s="177"/>
      <c r="BA8" s="177"/>
      <c r="BB8" s="177"/>
      <c r="BC8" s="177"/>
      <c r="BD8" s="177"/>
    </row>
    <row r="9" spans="2:57" ht="20.25" customHeight="1" thickBot="1">
      <c r="B9" s="183"/>
      <c r="C9" s="186"/>
      <c r="D9" s="187"/>
      <c r="E9" s="189"/>
      <c r="F9" s="187"/>
      <c r="G9" s="189"/>
      <c r="H9" s="186"/>
      <c r="I9" s="186"/>
      <c r="J9" s="186"/>
      <c r="K9" s="187"/>
      <c r="L9" s="189"/>
      <c r="M9" s="186"/>
      <c r="N9" s="186"/>
      <c r="O9" s="191"/>
      <c r="P9" s="179" t="s">
        <v>11</v>
      </c>
      <c r="Q9" s="180"/>
      <c r="R9" s="180"/>
      <c r="S9" s="180"/>
      <c r="T9" s="180"/>
      <c r="U9" s="180"/>
      <c r="V9" s="181"/>
      <c r="W9" s="179" t="s">
        <v>12</v>
      </c>
      <c r="X9" s="180"/>
      <c r="Y9" s="180"/>
      <c r="Z9" s="180"/>
      <c r="AA9" s="180"/>
      <c r="AB9" s="180"/>
      <c r="AC9" s="181"/>
      <c r="AD9" s="179" t="s">
        <v>13</v>
      </c>
      <c r="AE9" s="180"/>
      <c r="AF9" s="180"/>
      <c r="AG9" s="180"/>
      <c r="AH9" s="180"/>
      <c r="AI9" s="180"/>
      <c r="AJ9" s="181"/>
      <c r="AK9" s="179" t="s">
        <v>14</v>
      </c>
      <c r="AL9" s="180"/>
      <c r="AM9" s="180"/>
      <c r="AN9" s="180"/>
      <c r="AO9" s="180"/>
      <c r="AP9" s="180"/>
      <c r="AQ9" s="181"/>
      <c r="AR9" s="179" t="s">
        <v>15</v>
      </c>
      <c r="AS9" s="180"/>
      <c r="AT9" s="181"/>
      <c r="AU9" s="173"/>
      <c r="AV9" s="174"/>
      <c r="AW9" s="173"/>
      <c r="AX9" s="174"/>
      <c r="AY9" s="177"/>
      <c r="AZ9" s="177"/>
      <c r="BA9" s="177"/>
      <c r="BB9" s="177"/>
      <c r="BC9" s="177"/>
      <c r="BD9" s="177"/>
    </row>
    <row r="10" spans="2:57" ht="20.25" customHeight="1" thickBot="1">
      <c r="B10" s="183"/>
      <c r="C10" s="186"/>
      <c r="D10" s="187"/>
      <c r="E10" s="189"/>
      <c r="F10" s="187"/>
      <c r="G10" s="189"/>
      <c r="H10" s="186"/>
      <c r="I10" s="186"/>
      <c r="J10" s="186"/>
      <c r="K10" s="187"/>
      <c r="L10" s="189"/>
      <c r="M10" s="186"/>
      <c r="N10" s="186"/>
      <c r="O10" s="191"/>
      <c r="P10" s="58" t="e">
        <f>DAY(DATE($X$2,$AB$2,1))</f>
        <v>#VALUE!</v>
      </c>
      <c r="Q10" s="59" t="e">
        <f>DAY(DATE($X$2,$AB$2,2))</f>
        <v>#VALUE!</v>
      </c>
      <c r="R10" s="59" t="e">
        <f>DAY(DATE($X$2,$AB$2,3))</f>
        <v>#VALUE!</v>
      </c>
      <c r="S10" s="59" t="e">
        <f>DAY(DATE($X$2,$AB$2,4))</f>
        <v>#VALUE!</v>
      </c>
      <c r="T10" s="59" t="e">
        <f>DAY(DATE($X$2,$AB$2,5))</f>
        <v>#VALUE!</v>
      </c>
      <c r="U10" s="59" t="e">
        <f>DAY(DATE($X$2,$AB$2,6))</f>
        <v>#VALUE!</v>
      </c>
      <c r="V10" s="60" t="e">
        <f>DAY(DATE($X$2,$AB$2,7))</f>
        <v>#VALUE!</v>
      </c>
      <c r="W10" s="58" t="e">
        <f>DAY(DATE($X$2,$AB$2,8))</f>
        <v>#VALUE!</v>
      </c>
      <c r="X10" s="59" t="e">
        <f>DAY(DATE($X$2,$AB$2,9))</f>
        <v>#VALUE!</v>
      </c>
      <c r="Y10" s="59" t="e">
        <f>DAY(DATE($X$2,$AB$2,10))</f>
        <v>#VALUE!</v>
      </c>
      <c r="Z10" s="59" t="e">
        <f>DAY(DATE($X$2,$AB$2,11))</f>
        <v>#VALUE!</v>
      </c>
      <c r="AA10" s="59" t="e">
        <f>DAY(DATE($X$2,$AB$2,12))</f>
        <v>#VALUE!</v>
      </c>
      <c r="AB10" s="59" t="e">
        <f>DAY(DATE($X$2,$AB$2,13))</f>
        <v>#VALUE!</v>
      </c>
      <c r="AC10" s="60" t="e">
        <f>DAY(DATE($X$2,$AB$2,14))</f>
        <v>#VALUE!</v>
      </c>
      <c r="AD10" s="58" t="e">
        <f>DAY(DATE($X$2,$AB$2,15))</f>
        <v>#VALUE!</v>
      </c>
      <c r="AE10" s="59" t="e">
        <f>DAY(DATE($X$2,$AB$2,16))</f>
        <v>#VALUE!</v>
      </c>
      <c r="AF10" s="59" t="e">
        <f>DAY(DATE($X$2,$AB$2,17))</f>
        <v>#VALUE!</v>
      </c>
      <c r="AG10" s="59" t="e">
        <f>DAY(DATE($X$2,$AB$2,18))</f>
        <v>#VALUE!</v>
      </c>
      <c r="AH10" s="59" t="e">
        <f>DAY(DATE($X$2,$AB$2,19))</f>
        <v>#VALUE!</v>
      </c>
      <c r="AI10" s="59" t="e">
        <f>DAY(DATE($X$2,$AB$2,20))</f>
        <v>#VALUE!</v>
      </c>
      <c r="AJ10" s="60" t="e">
        <f>DAY(DATE($X$2,$AB$2,21))</f>
        <v>#VALUE!</v>
      </c>
      <c r="AK10" s="58" t="e">
        <f>DAY(DATE($X$2,$AB$2,22))</f>
        <v>#VALUE!</v>
      </c>
      <c r="AL10" s="59" t="e">
        <f>DAY(DATE($X$2,$AB$2,23))</f>
        <v>#VALUE!</v>
      </c>
      <c r="AM10" s="59" t="e">
        <f>DAY(DATE($X$2,$AB$2,24))</f>
        <v>#VALUE!</v>
      </c>
      <c r="AN10" s="59" t="e">
        <f>DAY(DATE($X$2,$AB$2,25))</f>
        <v>#VALUE!</v>
      </c>
      <c r="AO10" s="59" t="e">
        <f>DAY(DATE($X$2,$AB$2,26))</f>
        <v>#VALUE!</v>
      </c>
      <c r="AP10" s="59" t="e">
        <f>DAY(DATE($X$2,$AB$2,27))</f>
        <v>#VALUE!</v>
      </c>
      <c r="AQ10" s="60" t="e">
        <f>DAY(DATE($X$2,$AB$2,28))</f>
        <v>#VALUE!</v>
      </c>
      <c r="AR10" s="58" t="str">
        <f>IF(AZ3="暦月",IF(DAY(DATE($X$2,$AB$2,29))=29,29,""),"")</f>
        <v/>
      </c>
      <c r="AS10" s="59" t="str">
        <f>IF(AZ3="暦月",IF(DAY(DATE($X$2,$AB$2,30))=30,30,""),"")</f>
        <v/>
      </c>
      <c r="AT10" s="64" t="str">
        <f>IF(AZ3="暦月",IF(DAY(DATE($X$2,$AB$2,31))=31,31,""),"")</f>
        <v/>
      </c>
      <c r="AU10" s="173"/>
      <c r="AV10" s="174"/>
      <c r="AW10" s="173"/>
      <c r="AX10" s="174"/>
      <c r="AY10" s="177"/>
      <c r="AZ10" s="177"/>
      <c r="BA10" s="177"/>
      <c r="BB10" s="177"/>
      <c r="BC10" s="177"/>
      <c r="BD10" s="177"/>
    </row>
    <row r="11" spans="2:57" ht="20.25" hidden="1" customHeight="1" thickBot="1">
      <c r="B11" s="183"/>
      <c r="C11" s="186"/>
      <c r="D11" s="187"/>
      <c r="E11" s="189"/>
      <c r="F11" s="187"/>
      <c r="G11" s="189"/>
      <c r="H11" s="186"/>
      <c r="I11" s="186"/>
      <c r="J11" s="186"/>
      <c r="K11" s="187"/>
      <c r="L11" s="189"/>
      <c r="M11" s="186"/>
      <c r="N11" s="186"/>
      <c r="O11" s="191"/>
      <c r="P11" s="58" t="e">
        <f>WEEKDAY(DATE($X$2,$AB$2,1))</f>
        <v>#VALUE!</v>
      </c>
      <c r="Q11" s="59" t="e">
        <f>WEEKDAY(DATE($X$2,$AB$2,2))</f>
        <v>#VALUE!</v>
      </c>
      <c r="R11" s="59" t="e">
        <f>WEEKDAY(DATE($X$2,$AB$2,3))</f>
        <v>#VALUE!</v>
      </c>
      <c r="S11" s="59" t="e">
        <f>WEEKDAY(DATE($X$2,$AB$2,4))</f>
        <v>#VALUE!</v>
      </c>
      <c r="T11" s="59" t="e">
        <f>WEEKDAY(DATE($X$2,$AB$2,5))</f>
        <v>#VALUE!</v>
      </c>
      <c r="U11" s="59" t="e">
        <f>WEEKDAY(DATE($X$2,$AB$2,6))</f>
        <v>#VALUE!</v>
      </c>
      <c r="V11" s="60" t="e">
        <f>WEEKDAY(DATE($X$2,$AB$2,7))</f>
        <v>#VALUE!</v>
      </c>
      <c r="W11" s="58" t="e">
        <f>WEEKDAY(DATE($X$2,$AB$2,8))</f>
        <v>#VALUE!</v>
      </c>
      <c r="X11" s="59" t="e">
        <f>WEEKDAY(DATE($X$2,$AB$2,9))</f>
        <v>#VALUE!</v>
      </c>
      <c r="Y11" s="59" t="e">
        <f>WEEKDAY(DATE($X$2,$AB$2,10))</f>
        <v>#VALUE!</v>
      </c>
      <c r="Z11" s="59" t="e">
        <f>WEEKDAY(DATE($X$2,$AB$2,11))</f>
        <v>#VALUE!</v>
      </c>
      <c r="AA11" s="59" t="e">
        <f>WEEKDAY(DATE($X$2,$AB$2,12))</f>
        <v>#VALUE!</v>
      </c>
      <c r="AB11" s="59" t="e">
        <f>WEEKDAY(DATE($X$2,$AB$2,13))</f>
        <v>#VALUE!</v>
      </c>
      <c r="AC11" s="60" t="e">
        <f>WEEKDAY(DATE($X$2,$AB$2,14))</f>
        <v>#VALUE!</v>
      </c>
      <c r="AD11" s="58" t="e">
        <f>WEEKDAY(DATE($X$2,$AB$2,15))</f>
        <v>#VALUE!</v>
      </c>
      <c r="AE11" s="59" t="e">
        <f>WEEKDAY(DATE($X$2,$AB$2,16))</f>
        <v>#VALUE!</v>
      </c>
      <c r="AF11" s="59" t="e">
        <f>WEEKDAY(DATE($X$2,$AB$2,17))</f>
        <v>#VALUE!</v>
      </c>
      <c r="AG11" s="59" t="e">
        <f>WEEKDAY(DATE($X$2,$AB$2,18))</f>
        <v>#VALUE!</v>
      </c>
      <c r="AH11" s="59" t="e">
        <f>WEEKDAY(DATE($X$2,$AB$2,19))</f>
        <v>#VALUE!</v>
      </c>
      <c r="AI11" s="59" t="e">
        <f>WEEKDAY(DATE($X$2,$AB$2,20))</f>
        <v>#VALUE!</v>
      </c>
      <c r="AJ11" s="60" t="e">
        <f>WEEKDAY(DATE($X$2,$AB$2,21))</f>
        <v>#VALUE!</v>
      </c>
      <c r="AK11" s="58" t="e">
        <f>WEEKDAY(DATE($X$2,$AB$2,22))</f>
        <v>#VALUE!</v>
      </c>
      <c r="AL11" s="59" t="e">
        <f>WEEKDAY(DATE($X$2,$AB$2,23))</f>
        <v>#VALUE!</v>
      </c>
      <c r="AM11" s="59" t="e">
        <f>WEEKDAY(DATE($X$2,$AB$2,24))</f>
        <v>#VALUE!</v>
      </c>
      <c r="AN11" s="59" t="e">
        <f>WEEKDAY(DATE($X$2,$AB$2,25))</f>
        <v>#VALUE!</v>
      </c>
      <c r="AO11" s="59" t="e">
        <f>WEEKDAY(DATE($X$2,$AB$2,26))</f>
        <v>#VALUE!</v>
      </c>
      <c r="AP11" s="59" t="e">
        <f>WEEKDAY(DATE($X$2,$AB$2,27))</f>
        <v>#VALUE!</v>
      </c>
      <c r="AQ11" s="60" t="e">
        <f>WEEKDAY(DATE($X$2,$AB$2,28))</f>
        <v>#VALUE!</v>
      </c>
      <c r="AR11" s="58">
        <f>IF(AR10=29,WEEKDAY(DATE($X$2,$AB$2,29)),0)</f>
        <v>0</v>
      </c>
      <c r="AS11" s="59">
        <f>IF(AS10=30,WEEKDAY(DATE($X$2,$AB$2,30)),0)</f>
        <v>0</v>
      </c>
      <c r="AT11" s="64">
        <f>IF(AT10=31,WEEKDAY(DATE($X$2,$AB$2,31)),0)</f>
        <v>0</v>
      </c>
      <c r="AU11" s="175"/>
      <c r="AV11" s="176"/>
      <c r="AW11" s="175"/>
      <c r="AX11" s="176"/>
      <c r="AY11" s="178"/>
      <c r="AZ11" s="178"/>
      <c r="BA11" s="178"/>
      <c r="BB11" s="178"/>
      <c r="BC11" s="178"/>
      <c r="BD11" s="178"/>
    </row>
    <row r="12" spans="2:57" ht="20.25" customHeight="1" thickBot="1">
      <c r="B12" s="337"/>
      <c r="C12" s="339"/>
      <c r="D12" s="341"/>
      <c r="E12" s="189"/>
      <c r="F12" s="187"/>
      <c r="G12" s="338"/>
      <c r="H12" s="339"/>
      <c r="I12" s="339"/>
      <c r="J12" s="339"/>
      <c r="K12" s="341"/>
      <c r="L12" s="338"/>
      <c r="M12" s="339"/>
      <c r="N12" s="339"/>
      <c r="O12" s="340"/>
      <c r="P12" s="61" t="e">
        <f>IF(P11=1,"日",IF(P11=2,"月",IF(P11=3,"火",IF(P11=4,"水",IF(P11=5,"木",IF(P11=6,"金","土"))))))</f>
        <v>#VALUE!</v>
      </c>
      <c r="Q12" s="62" t="e">
        <f t="shared" ref="Q12:V12" si="0">IF(Q11=1,"日",IF(Q11=2,"月",IF(Q11=3,"火",IF(Q11=4,"水",IF(Q11=5,"木",IF(Q11=6,"金","土"))))))</f>
        <v>#VALUE!</v>
      </c>
      <c r="R12" s="62" t="e">
        <f t="shared" si="0"/>
        <v>#VALUE!</v>
      </c>
      <c r="S12" s="62" t="e">
        <f t="shared" si="0"/>
        <v>#VALUE!</v>
      </c>
      <c r="T12" s="62" t="e">
        <f t="shared" si="0"/>
        <v>#VALUE!</v>
      </c>
      <c r="U12" s="62" t="e">
        <f t="shared" si="0"/>
        <v>#VALUE!</v>
      </c>
      <c r="V12" s="63" t="e">
        <f t="shared" si="0"/>
        <v>#VALUE!</v>
      </c>
      <c r="W12" s="61" t="e">
        <f t="shared" ref="W12" si="1">IF(W11=1,"日",IF(W11=2,"月",IF(W11=3,"火",IF(W11=4,"水",IF(W11=5,"木",IF(W11=6,"金","土"))))))</f>
        <v>#VALUE!</v>
      </c>
      <c r="X12" s="62" t="e">
        <f t="shared" ref="X12" si="2">IF(X11=1,"日",IF(X11=2,"月",IF(X11=3,"火",IF(X11=4,"水",IF(X11=5,"木",IF(X11=6,"金","土"))))))</f>
        <v>#VALUE!</v>
      </c>
      <c r="Y12" s="62" t="e">
        <f t="shared" ref="Y12" si="3">IF(Y11=1,"日",IF(Y11=2,"月",IF(Y11=3,"火",IF(Y11=4,"水",IF(Y11=5,"木",IF(Y11=6,"金","土"))))))</f>
        <v>#VALUE!</v>
      </c>
      <c r="Z12" s="62" t="e">
        <f t="shared" ref="Z12" si="4">IF(Z11=1,"日",IF(Z11=2,"月",IF(Z11=3,"火",IF(Z11=4,"水",IF(Z11=5,"木",IF(Z11=6,"金","土"))))))</f>
        <v>#VALUE!</v>
      </c>
      <c r="AA12" s="62" t="e">
        <f t="shared" ref="AA12" si="5">IF(AA11=1,"日",IF(AA11=2,"月",IF(AA11=3,"火",IF(AA11=4,"水",IF(AA11=5,"木",IF(AA11=6,"金","土"))))))</f>
        <v>#VALUE!</v>
      </c>
      <c r="AB12" s="62" t="e">
        <f t="shared" ref="AB12" si="6">IF(AB11=1,"日",IF(AB11=2,"月",IF(AB11=3,"火",IF(AB11=4,"水",IF(AB11=5,"木",IF(AB11=6,"金","土"))))))</f>
        <v>#VALUE!</v>
      </c>
      <c r="AC12" s="63" t="e">
        <f t="shared" ref="AC12" si="7">IF(AC11=1,"日",IF(AC11=2,"月",IF(AC11=3,"火",IF(AC11=4,"水",IF(AC11=5,"木",IF(AC11=6,"金","土"))))))</f>
        <v>#VALUE!</v>
      </c>
      <c r="AD12" s="61" t="e">
        <f t="shared" ref="AD12" si="8">IF(AD11=1,"日",IF(AD11=2,"月",IF(AD11=3,"火",IF(AD11=4,"水",IF(AD11=5,"木",IF(AD11=6,"金","土"))))))</f>
        <v>#VALUE!</v>
      </c>
      <c r="AE12" s="62" t="e">
        <f t="shared" ref="AE12" si="9">IF(AE11=1,"日",IF(AE11=2,"月",IF(AE11=3,"火",IF(AE11=4,"水",IF(AE11=5,"木",IF(AE11=6,"金","土"))))))</f>
        <v>#VALUE!</v>
      </c>
      <c r="AF12" s="62" t="e">
        <f t="shared" ref="AF12" si="10">IF(AF11=1,"日",IF(AF11=2,"月",IF(AF11=3,"火",IF(AF11=4,"水",IF(AF11=5,"木",IF(AF11=6,"金","土"))))))</f>
        <v>#VALUE!</v>
      </c>
      <c r="AG12" s="62" t="e">
        <f t="shared" ref="AG12" si="11">IF(AG11=1,"日",IF(AG11=2,"月",IF(AG11=3,"火",IF(AG11=4,"水",IF(AG11=5,"木",IF(AG11=6,"金","土"))))))</f>
        <v>#VALUE!</v>
      </c>
      <c r="AH12" s="62" t="e">
        <f t="shared" ref="AH12" si="12">IF(AH11=1,"日",IF(AH11=2,"月",IF(AH11=3,"火",IF(AH11=4,"水",IF(AH11=5,"木",IF(AH11=6,"金","土"))))))</f>
        <v>#VALUE!</v>
      </c>
      <c r="AI12" s="62" t="e">
        <f t="shared" ref="AI12" si="13">IF(AI11=1,"日",IF(AI11=2,"月",IF(AI11=3,"火",IF(AI11=4,"水",IF(AI11=5,"木",IF(AI11=6,"金","土"))))))</f>
        <v>#VALUE!</v>
      </c>
      <c r="AJ12" s="63" t="e">
        <f t="shared" ref="AJ12" si="14">IF(AJ11=1,"日",IF(AJ11=2,"月",IF(AJ11=3,"火",IF(AJ11=4,"水",IF(AJ11=5,"木",IF(AJ11=6,"金","土"))))))</f>
        <v>#VALUE!</v>
      </c>
      <c r="AK12" s="61" t="e">
        <f t="shared" ref="AK12" si="15">IF(AK11=1,"日",IF(AK11=2,"月",IF(AK11=3,"火",IF(AK11=4,"水",IF(AK11=5,"木",IF(AK11=6,"金","土"))))))</f>
        <v>#VALUE!</v>
      </c>
      <c r="AL12" s="62" t="e">
        <f t="shared" ref="AL12" si="16">IF(AL11=1,"日",IF(AL11=2,"月",IF(AL11=3,"火",IF(AL11=4,"水",IF(AL11=5,"木",IF(AL11=6,"金","土"))))))</f>
        <v>#VALUE!</v>
      </c>
      <c r="AM12" s="62" t="e">
        <f t="shared" ref="AM12" si="17">IF(AM11=1,"日",IF(AM11=2,"月",IF(AM11=3,"火",IF(AM11=4,"水",IF(AM11=5,"木",IF(AM11=6,"金","土"))))))</f>
        <v>#VALUE!</v>
      </c>
      <c r="AN12" s="62" t="e">
        <f t="shared" ref="AN12" si="18">IF(AN11=1,"日",IF(AN11=2,"月",IF(AN11=3,"火",IF(AN11=4,"水",IF(AN11=5,"木",IF(AN11=6,"金","土"))))))</f>
        <v>#VALUE!</v>
      </c>
      <c r="AO12" s="62" t="e">
        <f t="shared" ref="AO12" si="19">IF(AO11=1,"日",IF(AO11=2,"月",IF(AO11=3,"火",IF(AO11=4,"水",IF(AO11=5,"木",IF(AO11=6,"金","土"))))))</f>
        <v>#VALUE!</v>
      </c>
      <c r="AP12" s="62" t="e">
        <f t="shared" ref="AP12" si="20">IF(AP11=1,"日",IF(AP11=2,"月",IF(AP11=3,"火",IF(AP11=4,"水",IF(AP11=5,"木",IF(AP11=6,"金","土"))))))</f>
        <v>#VALUE!</v>
      </c>
      <c r="AQ12" s="63" t="e">
        <f t="shared" ref="AQ12" si="21">IF(AQ11=1,"日",IF(AQ11=2,"月",IF(AQ11=3,"火",IF(AQ11=4,"水",IF(AQ11=5,"木",IF(AQ11=6,"金","土"))))))</f>
        <v>#VALUE!</v>
      </c>
      <c r="AR12" s="62" t="str">
        <f>IF(AR11=1,"日",IF(AR11=2,"月",IF(AR11=3,"火",IF(AR11=4,"水",IF(AR11=5,"木",IF(AR11=6,"金",IF(AR11=0,"","土")))))))</f>
        <v/>
      </c>
      <c r="AS12" s="62" t="str">
        <f>IF(AS11=1,"日",IF(AS11=2,"月",IF(AS11=3,"火",IF(AS11=4,"水",IF(AS11=5,"木",IF(AS11=6,"金",IF(AS11=0,"","土")))))))</f>
        <v/>
      </c>
      <c r="AT12" s="65" t="str">
        <f>IF(AT11=1,"日",IF(AT11=2,"月",IF(AT11=3,"火",IF(AT11=4,"水",IF(AT11=5,"木",IF(AT11=6,"金",IF(AT11=0,"","土")))))))</f>
        <v/>
      </c>
      <c r="AU12" s="364"/>
      <c r="AV12" s="365"/>
      <c r="AW12" s="364"/>
      <c r="AX12" s="365"/>
      <c r="AY12" s="178"/>
      <c r="AZ12" s="178"/>
      <c r="BA12" s="178"/>
      <c r="BB12" s="178"/>
      <c r="BC12" s="178"/>
      <c r="BD12" s="178"/>
    </row>
    <row r="13" spans="2:57" ht="39.950000000000003" customHeight="1">
      <c r="B13" s="149">
        <f>ROW()-12</f>
        <v>1</v>
      </c>
      <c r="C13" s="328" t="s">
        <v>2</v>
      </c>
      <c r="D13" s="329"/>
      <c r="E13" s="330"/>
      <c r="F13" s="329"/>
      <c r="G13" s="331"/>
      <c r="H13" s="332"/>
      <c r="I13" s="332"/>
      <c r="J13" s="332"/>
      <c r="K13" s="333"/>
      <c r="L13" s="334"/>
      <c r="M13" s="335"/>
      <c r="N13" s="335"/>
      <c r="O13" s="336"/>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342" t="str">
        <f>IF($AZ$3="４週",SUM(P13:AQ13),IF($AZ$3="暦月",SUM(P13:AT13),""))</f>
        <v/>
      </c>
      <c r="AV13" s="343"/>
      <c r="AW13" s="344" t="str">
        <f t="shared" ref="AW13:AW28" si="22">IF($AZ$3="４週",AU13/4,IF($AZ$3="暦月",AU13/($AZ$6/7),""))</f>
        <v/>
      </c>
      <c r="AX13" s="345"/>
      <c r="AY13" s="325"/>
      <c r="AZ13" s="326"/>
      <c r="BA13" s="326"/>
      <c r="BB13" s="326"/>
      <c r="BC13" s="326"/>
      <c r="BD13" s="327"/>
    </row>
    <row r="14" spans="2:57" ht="39.950000000000003" customHeight="1">
      <c r="B14" s="56">
        <f t="shared" ref="B14:B28" si="23">ROW()-12</f>
        <v>2</v>
      </c>
      <c r="C14" s="197" t="s">
        <v>42</v>
      </c>
      <c r="D14" s="198"/>
      <c r="E14" s="199"/>
      <c r="F14" s="198"/>
      <c r="G14" s="200"/>
      <c r="H14" s="201"/>
      <c r="I14" s="201"/>
      <c r="J14" s="201"/>
      <c r="K14" s="202"/>
      <c r="L14" s="203"/>
      <c r="M14" s="204"/>
      <c r="N14" s="204"/>
      <c r="O14" s="205"/>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206" t="str">
        <f>IF($AZ$3="４週",SUM(P14:AQ14),IF($AZ$3="暦月",SUM(P14:AT14),""))</f>
        <v/>
      </c>
      <c r="AV14" s="207"/>
      <c r="AW14" s="208" t="str">
        <f t="shared" si="22"/>
        <v/>
      </c>
      <c r="AX14" s="209"/>
      <c r="AY14" s="210"/>
      <c r="AZ14" s="211"/>
      <c r="BA14" s="211"/>
      <c r="BB14" s="211"/>
      <c r="BC14" s="211"/>
      <c r="BD14" s="212"/>
    </row>
    <row r="15" spans="2:57" ht="39.950000000000003" customHeight="1">
      <c r="B15" s="56">
        <f t="shared" si="23"/>
        <v>3</v>
      </c>
      <c r="C15" s="197"/>
      <c r="D15" s="198"/>
      <c r="E15" s="199"/>
      <c r="F15" s="198"/>
      <c r="G15" s="200"/>
      <c r="H15" s="201"/>
      <c r="I15" s="201"/>
      <c r="J15" s="201"/>
      <c r="K15" s="202"/>
      <c r="L15" s="203"/>
      <c r="M15" s="204"/>
      <c r="N15" s="204"/>
      <c r="O15" s="205"/>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206" t="str">
        <f>IF($AZ$3="４週",SUM(P15:AQ15),IF($AZ$3="暦月",SUM(P15:AT15),""))</f>
        <v/>
      </c>
      <c r="AV15" s="207"/>
      <c r="AW15" s="208" t="str">
        <f t="shared" si="22"/>
        <v/>
      </c>
      <c r="AX15" s="209"/>
      <c r="AY15" s="210"/>
      <c r="AZ15" s="211"/>
      <c r="BA15" s="211"/>
      <c r="BB15" s="211"/>
      <c r="BC15" s="211"/>
      <c r="BD15" s="212"/>
    </row>
    <row r="16" spans="2:57" ht="39.950000000000003" customHeight="1">
      <c r="B16" s="56">
        <f t="shared" si="23"/>
        <v>4</v>
      </c>
      <c r="C16" s="197"/>
      <c r="D16" s="198"/>
      <c r="E16" s="199"/>
      <c r="F16" s="198"/>
      <c r="G16" s="200"/>
      <c r="H16" s="201"/>
      <c r="I16" s="201"/>
      <c r="J16" s="201"/>
      <c r="K16" s="202"/>
      <c r="L16" s="203"/>
      <c r="M16" s="204"/>
      <c r="N16" s="204"/>
      <c r="O16" s="205"/>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206" t="str">
        <f>IF($AZ$3="４週",SUM(P16:AQ16),IF($AZ$3="暦月",SUM(P16:AT16),""))</f>
        <v/>
      </c>
      <c r="AV16" s="207"/>
      <c r="AW16" s="208" t="str">
        <f t="shared" si="22"/>
        <v/>
      </c>
      <c r="AX16" s="209"/>
      <c r="AY16" s="210"/>
      <c r="AZ16" s="211"/>
      <c r="BA16" s="211"/>
      <c r="BB16" s="211"/>
      <c r="BC16" s="211"/>
      <c r="BD16" s="212"/>
    </row>
    <row r="17" spans="2:56" ht="39.950000000000003" customHeight="1">
      <c r="B17" s="56">
        <f t="shared" si="23"/>
        <v>5</v>
      </c>
      <c r="C17" s="197"/>
      <c r="D17" s="198"/>
      <c r="E17" s="199"/>
      <c r="F17" s="198"/>
      <c r="G17" s="200"/>
      <c r="H17" s="201"/>
      <c r="I17" s="201"/>
      <c r="J17" s="201"/>
      <c r="K17" s="202"/>
      <c r="L17" s="203"/>
      <c r="M17" s="204"/>
      <c r="N17" s="204"/>
      <c r="O17" s="205"/>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206" t="str">
        <f t="shared" ref="AU17:AU28" si="24">IF($AZ$3="４週",SUM(P17:AQ17),IF($AZ$3="暦月",SUM(P17:AT17),""))</f>
        <v/>
      </c>
      <c r="AV17" s="207"/>
      <c r="AW17" s="208" t="str">
        <f t="shared" si="22"/>
        <v/>
      </c>
      <c r="AX17" s="209"/>
      <c r="AY17" s="210"/>
      <c r="AZ17" s="211"/>
      <c r="BA17" s="211"/>
      <c r="BB17" s="211"/>
      <c r="BC17" s="211"/>
      <c r="BD17" s="212"/>
    </row>
    <row r="18" spans="2:56" ht="39.950000000000003" customHeight="1">
      <c r="B18" s="56">
        <f t="shared" si="23"/>
        <v>6</v>
      </c>
      <c r="C18" s="197"/>
      <c r="D18" s="198"/>
      <c r="E18" s="199"/>
      <c r="F18" s="198"/>
      <c r="G18" s="200"/>
      <c r="H18" s="201"/>
      <c r="I18" s="201"/>
      <c r="J18" s="201"/>
      <c r="K18" s="202"/>
      <c r="L18" s="203"/>
      <c r="M18" s="204"/>
      <c r="N18" s="204"/>
      <c r="O18" s="205"/>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206" t="str">
        <f t="shared" si="24"/>
        <v/>
      </c>
      <c r="AV18" s="207"/>
      <c r="AW18" s="208" t="str">
        <f t="shared" si="22"/>
        <v/>
      </c>
      <c r="AX18" s="209"/>
      <c r="AY18" s="210"/>
      <c r="AZ18" s="211"/>
      <c r="BA18" s="211"/>
      <c r="BB18" s="211"/>
      <c r="BC18" s="211"/>
      <c r="BD18" s="212"/>
    </row>
    <row r="19" spans="2:56" ht="39.950000000000003" customHeight="1">
      <c r="B19" s="56">
        <f t="shared" si="23"/>
        <v>7</v>
      </c>
      <c r="C19" s="197"/>
      <c r="D19" s="198"/>
      <c r="E19" s="199"/>
      <c r="F19" s="198"/>
      <c r="G19" s="200"/>
      <c r="H19" s="201"/>
      <c r="I19" s="201"/>
      <c r="J19" s="201"/>
      <c r="K19" s="202"/>
      <c r="L19" s="203"/>
      <c r="M19" s="204"/>
      <c r="N19" s="204"/>
      <c r="O19" s="205"/>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206" t="str">
        <f>IF($AZ$3="４週",SUM(P19:AQ19),IF($AZ$3="暦月",SUM(P19:AT19),""))</f>
        <v/>
      </c>
      <c r="AV19" s="207"/>
      <c r="AW19" s="208" t="str">
        <f t="shared" si="22"/>
        <v/>
      </c>
      <c r="AX19" s="209"/>
      <c r="AY19" s="210"/>
      <c r="AZ19" s="211"/>
      <c r="BA19" s="211"/>
      <c r="BB19" s="211"/>
      <c r="BC19" s="211"/>
      <c r="BD19" s="212"/>
    </row>
    <row r="20" spans="2:56" ht="39.950000000000003" customHeight="1">
      <c r="B20" s="56">
        <f t="shared" si="23"/>
        <v>8</v>
      </c>
      <c r="C20" s="197"/>
      <c r="D20" s="198"/>
      <c r="E20" s="199"/>
      <c r="F20" s="198"/>
      <c r="G20" s="200"/>
      <c r="H20" s="201"/>
      <c r="I20" s="201"/>
      <c r="J20" s="201"/>
      <c r="K20" s="202"/>
      <c r="L20" s="203"/>
      <c r="M20" s="204"/>
      <c r="N20" s="204"/>
      <c r="O20" s="205"/>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206" t="str">
        <f t="shared" si="24"/>
        <v/>
      </c>
      <c r="AV20" s="207"/>
      <c r="AW20" s="208" t="str">
        <f t="shared" si="22"/>
        <v/>
      </c>
      <c r="AX20" s="209"/>
      <c r="AY20" s="210"/>
      <c r="AZ20" s="211"/>
      <c r="BA20" s="211"/>
      <c r="BB20" s="211"/>
      <c r="BC20" s="211"/>
      <c r="BD20" s="212"/>
    </row>
    <row r="21" spans="2:56" ht="39.950000000000003" customHeight="1">
      <c r="B21" s="56">
        <f t="shared" si="23"/>
        <v>9</v>
      </c>
      <c r="C21" s="197"/>
      <c r="D21" s="198"/>
      <c r="E21" s="199"/>
      <c r="F21" s="198"/>
      <c r="G21" s="200"/>
      <c r="H21" s="201"/>
      <c r="I21" s="201"/>
      <c r="J21" s="201"/>
      <c r="K21" s="202"/>
      <c r="L21" s="203"/>
      <c r="M21" s="204"/>
      <c r="N21" s="204"/>
      <c r="O21" s="205"/>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206" t="str">
        <f t="shared" si="24"/>
        <v/>
      </c>
      <c r="AV21" s="207"/>
      <c r="AW21" s="208" t="str">
        <f t="shared" si="22"/>
        <v/>
      </c>
      <c r="AX21" s="209"/>
      <c r="AY21" s="210"/>
      <c r="AZ21" s="211"/>
      <c r="BA21" s="211"/>
      <c r="BB21" s="211"/>
      <c r="BC21" s="211"/>
      <c r="BD21" s="212"/>
    </row>
    <row r="22" spans="2:56" ht="39.950000000000003" customHeight="1">
      <c r="B22" s="56">
        <f t="shared" si="23"/>
        <v>10</v>
      </c>
      <c r="C22" s="197"/>
      <c r="D22" s="198"/>
      <c r="E22" s="199"/>
      <c r="F22" s="198"/>
      <c r="G22" s="200"/>
      <c r="H22" s="201"/>
      <c r="I22" s="201"/>
      <c r="J22" s="201"/>
      <c r="K22" s="202"/>
      <c r="L22" s="203"/>
      <c r="M22" s="204"/>
      <c r="N22" s="204"/>
      <c r="O22" s="205"/>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206" t="str">
        <f t="shared" si="24"/>
        <v/>
      </c>
      <c r="AV22" s="207"/>
      <c r="AW22" s="208" t="str">
        <f t="shared" si="22"/>
        <v/>
      </c>
      <c r="AX22" s="209"/>
      <c r="AY22" s="210"/>
      <c r="AZ22" s="211"/>
      <c r="BA22" s="211"/>
      <c r="BB22" s="211"/>
      <c r="BC22" s="211"/>
      <c r="BD22" s="212"/>
    </row>
    <row r="23" spans="2:56" ht="39.950000000000003" customHeight="1">
      <c r="B23" s="56">
        <f t="shared" si="23"/>
        <v>11</v>
      </c>
      <c r="C23" s="197"/>
      <c r="D23" s="198"/>
      <c r="E23" s="199"/>
      <c r="F23" s="198"/>
      <c r="G23" s="200"/>
      <c r="H23" s="201"/>
      <c r="I23" s="201"/>
      <c r="J23" s="201"/>
      <c r="K23" s="202"/>
      <c r="L23" s="203"/>
      <c r="M23" s="204"/>
      <c r="N23" s="204"/>
      <c r="O23" s="205"/>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206" t="str">
        <f t="shared" si="24"/>
        <v/>
      </c>
      <c r="AV23" s="207"/>
      <c r="AW23" s="208" t="str">
        <f t="shared" si="22"/>
        <v/>
      </c>
      <c r="AX23" s="209"/>
      <c r="AY23" s="210"/>
      <c r="AZ23" s="211"/>
      <c r="BA23" s="211"/>
      <c r="BB23" s="211"/>
      <c r="BC23" s="211"/>
      <c r="BD23" s="212"/>
    </row>
    <row r="24" spans="2:56" ht="39.950000000000003" customHeight="1">
      <c r="B24" s="56">
        <f t="shared" si="23"/>
        <v>12</v>
      </c>
      <c r="C24" s="197"/>
      <c r="D24" s="198"/>
      <c r="E24" s="199"/>
      <c r="F24" s="198"/>
      <c r="G24" s="200"/>
      <c r="H24" s="201"/>
      <c r="I24" s="201"/>
      <c r="J24" s="201"/>
      <c r="K24" s="202"/>
      <c r="L24" s="203"/>
      <c r="M24" s="204"/>
      <c r="N24" s="204"/>
      <c r="O24" s="205"/>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206" t="str">
        <f t="shared" si="24"/>
        <v/>
      </c>
      <c r="AV24" s="207"/>
      <c r="AW24" s="208" t="str">
        <f t="shared" si="22"/>
        <v/>
      </c>
      <c r="AX24" s="209"/>
      <c r="AY24" s="210"/>
      <c r="AZ24" s="211"/>
      <c r="BA24" s="211"/>
      <c r="BB24" s="211"/>
      <c r="BC24" s="211"/>
      <c r="BD24" s="212"/>
    </row>
    <row r="25" spans="2:56" ht="39.950000000000003" customHeight="1">
      <c r="B25" s="56">
        <f t="shared" si="23"/>
        <v>13</v>
      </c>
      <c r="C25" s="197"/>
      <c r="D25" s="198"/>
      <c r="E25" s="199"/>
      <c r="F25" s="198"/>
      <c r="G25" s="200"/>
      <c r="H25" s="201"/>
      <c r="I25" s="201"/>
      <c r="J25" s="201"/>
      <c r="K25" s="202"/>
      <c r="L25" s="203"/>
      <c r="M25" s="204"/>
      <c r="N25" s="204"/>
      <c r="O25" s="205"/>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206" t="str">
        <f t="shared" si="24"/>
        <v/>
      </c>
      <c r="AV25" s="207"/>
      <c r="AW25" s="208" t="str">
        <f t="shared" si="22"/>
        <v/>
      </c>
      <c r="AX25" s="209"/>
      <c r="AY25" s="210"/>
      <c r="AZ25" s="211"/>
      <c r="BA25" s="211"/>
      <c r="BB25" s="211"/>
      <c r="BC25" s="211"/>
      <c r="BD25" s="212"/>
    </row>
    <row r="26" spans="2:56" ht="39.950000000000003" customHeight="1">
      <c r="B26" s="56">
        <f t="shared" si="23"/>
        <v>14</v>
      </c>
      <c r="C26" s="197"/>
      <c r="D26" s="198"/>
      <c r="E26" s="199"/>
      <c r="F26" s="198"/>
      <c r="G26" s="200"/>
      <c r="H26" s="201"/>
      <c r="I26" s="201"/>
      <c r="J26" s="201"/>
      <c r="K26" s="202"/>
      <c r="L26" s="203"/>
      <c r="M26" s="204"/>
      <c r="N26" s="204"/>
      <c r="O26" s="205"/>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206" t="str">
        <f t="shared" si="24"/>
        <v/>
      </c>
      <c r="AV26" s="207"/>
      <c r="AW26" s="208" t="str">
        <f t="shared" si="22"/>
        <v/>
      </c>
      <c r="AX26" s="209"/>
      <c r="AY26" s="210"/>
      <c r="AZ26" s="211"/>
      <c r="BA26" s="211"/>
      <c r="BB26" s="211"/>
      <c r="BC26" s="211"/>
      <c r="BD26" s="212"/>
    </row>
    <row r="27" spans="2:56" ht="39.950000000000003" customHeight="1">
      <c r="B27" s="150">
        <f t="shared" si="23"/>
        <v>15</v>
      </c>
      <c r="C27" s="197"/>
      <c r="D27" s="198"/>
      <c r="E27" s="199"/>
      <c r="F27" s="198"/>
      <c r="G27" s="200"/>
      <c r="H27" s="201"/>
      <c r="I27" s="201"/>
      <c r="J27" s="201"/>
      <c r="K27" s="202"/>
      <c r="L27" s="203"/>
      <c r="M27" s="204"/>
      <c r="N27" s="204"/>
      <c r="O27" s="205"/>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206" t="str">
        <f t="shared" si="24"/>
        <v/>
      </c>
      <c r="AV27" s="207"/>
      <c r="AW27" s="208" t="str">
        <f t="shared" si="22"/>
        <v/>
      </c>
      <c r="AX27" s="209"/>
      <c r="AY27" s="210"/>
      <c r="AZ27" s="211"/>
      <c r="BA27" s="211"/>
      <c r="BB27" s="211"/>
      <c r="BC27" s="211"/>
      <c r="BD27" s="212"/>
    </row>
    <row r="28" spans="2:56" ht="39.950000000000003" customHeight="1" thickBot="1">
      <c r="B28" s="57">
        <f t="shared" si="23"/>
        <v>16</v>
      </c>
      <c r="C28" s="280"/>
      <c r="D28" s="281"/>
      <c r="E28" s="282"/>
      <c r="F28" s="281"/>
      <c r="G28" s="283"/>
      <c r="H28" s="284"/>
      <c r="I28" s="284"/>
      <c r="J28" s="284"/>
      <c r="K28" s="285"/>
      <c r="L28" s="286"/>
      <c r="M28" s="287"/>
      <c r="N28" s="287"/>
      <c r="O28" s="288"/>
      <c r="P28" s="113"/>
      <c r="Q28" s="114"/>
      <c r="R28" s="114"/>
      <c r="S28" s="114"/>
      <c r="T28" s="114"/>
      <c r="U28" s="114"/>
      <c r="V28" s="115"/>
      <c r="W28" s="113"/>
      <c r="X28" s="114"/>
      <c r="Y28" s="114"/>
      <c r="Z28" s="114"/>
      <c r="AA28" s="114"/>
      <c r="AB28" s="114"/>
      <c r="AC28" s="115"/>
      <c r="AD28" s="113"/>
      <c r="AE28" s="114"/>
      <c r="AF28" s="114"/>
      <c r="AG28" s="114"/>
      <c r="AH28" s="114"/>
      <c r="AI28" s="114"/>
      <c r="AJ28" s="115"/>
      <c r="AK28" s="113"/>
      <c r="AL28" s="114"/>
      <c r="AM28" s="114"/>
      <c r="AN28" s="114"/>
      <c r="AO28" s="114"/>
      <c r="AP28" s="114"/>
      <c r="AQ28" s="115"/>
      <c r="AR28" s="113"/>
      <c r="AS28" s="114"/>
      <c r="AT28" s="115"/>
      <c r="AU28" s="258" t="str">
        <f t="shared" si="24"/>
        <v/>
      </c>
      <c r="AV28" s="259"/>
      <c r="AW28" s="260" t="str">
        <f t="shared" si="22"/>
        <v/>
      </c>
      <c r="AX28" s="261"/>
      <c r="AY28" s="262"/>
      <c r="AZ28" s="263"/>
      <c r="BA28" s="263"/>
      <c r="BB28" s="263"/>
      <c r="BC28" s="263"/>
      <c r="BD28" s="264"/>
    </row>
    <row r="29" spans="2:56" ht="20.25" customHeight="1">
      <c r="C29" s="46"/>
      <c r="D29" s="47"/>
      <c r="E29" s="48"/>
      <c r="AC29" s="2"/>
    </row>
    <row r="30" spans="2:56" ht="20.25" customHeight="1">
      <c r="C30" s="42" t="s">
        <v>161</v>
      </c>
      <c r="D30" s="47"/>
      <c r="E30" s="48"/>
      <c r="AC30" s="2"/>
      <c r="AS30" s="275" t="s">
        <v>167</v>
      </c>
      <c r="AT30" s="275"/>
      <c r="AU30" s="275"/>
      <c r="AV30" s="275"/>
      <c r="AW30" s="275"/>
      <c r="AX30" s="275"/>
      <c r="AY30" s="275"/>
      <c r="AZ30" s="275"/>
      <c r="BA30" s="275"/>
      <c r="BB30" s="275"/>
      <c r="BC30" s="275"/>
    </row>
    <row r="31" spans="2:56" ht="20.25" customHeight="1">
      <c r="C31" s="42" t="s">
        <v>156</v>
      </c>
      <c r="D31" s="67"/>
      <c r="E31" s="67"/>
      <c r="F31" s="42"/>
      <c r="G31" s="42"/>
      <c r="H31" s="42"/>
      <c r="I31" s="42"/>
      <c r="J31" s="42"/>
      <c r="K31" s="42"/>
      <c r="L31" s="42"/>
      <c r="M31" s="42"/>
      <c r="N31" s="42"/>
      <c r="O31" s="42"/>
      <c r="P31" s="42"/>
      <c r="Q31" s="42" t="s">
        <v>141</v>
      </c>
      <c r="R31" s="42"/>
      <c r="S31" s="42"/>
      <c r="T31" s="42"/>
      <c r="U31" s="42"/>
      <c r="V31" s="42"/>
      <c r="W31" s="42"/>
      <c r="X31" s="42"/>
      <c r="Y31" s="42"/>
      <c r="Z31" s="42"/>
      <c r="AA31" s="44"/>
      <c r="AB31" s="42"/>
      <c r="AC31" s="42"/>
      <c r="AD31" s="42"/>
      <c r="AE31" s="42"/>
      <c r="AF31" s="42"/>
      <c r="AG31" s="42"/>
      <c r="AH31" s="42"/>
      <c r="AI31" s="42" t="s">
        <v>101</v>
      </c>
      <c r="AJ31" s="42"/>
      <c r="AK31" s="42"/>
      <c r="AL31" s="42"/>
      <c r="AM31" s="42"/>
      <c r="AN31" s="42"/>
      <c r="AO31" s="73"/>
      <c r="AP31" s="73"/>
      <c r="AS31" s="276" t="s">
        <v>168</v>
      </c>
      <c r="AT31" s="276"/>
      <c r="AU31" s="276"/>
      <c r="AV31" s="276"/>
      <c r="AW31" s="276"/>
      <c r="AX31" s="276"/>
      <c r="AY31" s="276"/>
      <c r="AZ31" s="276"/>
      <c r="BA31" s="276"/>
      <c r="BB31" s="276"/>
      <c r="BC31" s="276"/>
    </row>
    <row r="32" spans="2:56" ht="20.25" customHeight="1">
      <c r="C32" s="42" t="s">
        <v>35</v>
      </c>
      <c r="D32" s="67"/>
      <c r="E32" s="67"/>
      <c r="F32" s="42"/>
      <c r="G32" s="42"/>
      <c r="H32" s="42"/>
      <c r="I32" s="42"/>
      <c r="J32" s="42"/>
      <c r="K32" s="42"/>
      <c r="L32" s="361" t="s">
        <v>29</v>
      </c>
      <c r="M32" s="361"/>
      <c r="N32" s="42"/>
      <c r="O32" s="42"/>
      <c r="P32" s="42"/>
      <c r="Q32" s="42"/>
      <c r="R32" s="273" t="s">
        <v>55</v>
      </c>
      <c r="S32" s="273"/>
      <c r="T32" s="273" t="s">
        <v>56</v>
      </c>
      <c r="U32" s="273"/>
      <c r="V32" s="273"/>
      <c r="W32" s="273"/>
      <c r="X32" s="42"/>
      <c r="Y32" s="274" t="s">
        <v>59</v>
      </c>
      <c r="Z32" s="274"/>
      <c r="AA32" s="274"/>
      <c r="AB32" s="274"/>
      <c r="AC32" s="42"/>
      <c r="AD32" s="42"/>
      <c r="AE32" s="153" t="s">
        <v>68</v>
      </c>
      <c r="AF32" s="153"/>
      <c r="AG32" s="42"/>
      <c r="AH32" s="42"/>
      <c r="AI32" s="265" t="s">
        <v>8</v>
      </c>
      <c r="AJ32" s="267"/>
      <c r="AK32" s="265" t="s">
        <v>9</v>
      </c>
      <c r="AL32" s="266"/>
      <c r="AM32" s="266"/>
      <c r="AN32" s="267"/>
      <c r="AO32" s="73"/>
      <c r="AP32" s="73"/>
      <c r="AS32" s="159" t="s">
        <v>169</v>
      </c>
      <c r="AT32" s="159"/>
      <c r="AV32" s="159" t="s">
        <v>170</v>
      </c>
      <c r="AW32" s="159"/>
      <c r="AX32" s="277" t="s">
        <v>171</v>
      </c>
      <c r="AY32" s="277"/>
      <c r="AZ32" s="277"/>
      <c r="BA32" s="277"/>
      <c r="BB32" s="159" t="s">
        <v>167</v>
      </c>
      <c r="BC32" s="159"/>
    </row>
    <row r="33" spans="3:55" ht="20.25" customHeight="1">
      <c r="C33" s="356"/>
      <c r="D33" s="357"/>
      <c r="E33" s="358"/>
      <c r="F33" s="359">
        <f>IF(AB2=1,10,IF(AB2=2,11,IF(AB2=3,12,AB2-3)))</f>
        <v>-3</v>
      </c>
      <c r="G33" s="360"/>
      <c r="H33" s="359">
        <f>IF(AB2=1,11,IF(AB2=2,12,AB2-2))</f>
        <v>-2</v>
      </c>
      <c r="I33" s="360"/>
      <c r="J33" s="359">
        <f>IF(AB2=1,12,AB2-1)</f>
        <v>-1</v>
      </c>
      <c r="K33" s="360"/>
      <c r="L33" s="265" t="s">
        <v>28</v>
      </c>
      <c r="M33" s="267"/>
      <c r="N33" s="42"/>
      <c r="O33" s="42"/>
      <c r="P33" s="42"/>
      <c r="Q33" s="42"/>
      <c r="R33" s="271"/>
      <c r="S33" s="271"/>
      <c r="T33" s="271" t="s">
        <v>57</v>
      </c>
      <c r="U33" s="271"/>
      <c r="V33" s="271" t="s">
        <v>58</v>
      </c>
      <c r="W33" s="271"/>
      <c r="X33" s="42"/>
      <c r="Y33" s="271" t="s">
        <v>57</v>
      </c>
      <c r="Z33" s="271"/>
      <c r="AA33" s="271" t="s">
        <v>58</v>
      </c>
      <c r="AB33" s="271"/>
      <c r="AC33" s="42"/>
      <c r="AD33" s="42"/>
      <c r="AE33" s="72" t="s">
        <v>64</v>
      </c>
      <c r="AF33" s="72"/>
      <c r="AG33" s="42"/>
      <c r="AH33" s="42"/>
      <c r="AI33" s="265" t="s">
        <v>4</v>
      </c>
      <c r="AJ33" s="267"/>
      <c r="AK33" s="265" t="s">
        <v>72</v>
      </c>
      <c r="AL33" s="266"/>
      <c r="AM33" s="266"/>
      <c r="AN33" s="267"/>
      <c r="AO33" s="75"/>
      <c r="AP33" s="75"/>
      <c r="AS33" s="155"/>
      <c r="AT33" s="155"/>
      <c r="AU33" s="131" t="s">
        <v>172</v>
      </c>
      <c r="AV33" s="156"/>
      <c r="AW33" s="156"/>
      <c r="AX33" s="132" t="s">
        <v>173</v>
      </c>
      <c r="AY33" s="157">
        <v>0</v>
      </c>
      <c r="AZ33" s="157"/>
      <c r="BA33" s="133" t="s">
        <v>0</v>
      </c>
      <c r="BB33" s="158" t="str">
        <f>IF(OR(AS33="",AV33=""),"",(AV33+IF(AS33&gt;AV33,1,0)-AS33-AY33)*24)</f>
        <v/>
      </c>
      <c r="BC33" s="158"/>
    </row>
    <row r="34" spans="3:55" ht="20.25" customHeight="1">
      <c r="C34" s="356" t="s">
        <v>116</v>
      </c>
      <c r="D34" s="357"/>
      <c r="E34" s="358"/>
      <c r="F34" s="278"/>
      <c r="G34" s="278"/>
      <c r="H34" s="278"/>
      <c r="I34" s="278"/>
      <c r="J34" s="278"/>
      <c r="K34" s="278"/>
      <c r="L34" s="279">
        <f>SUM(F34:K34)</f>
        <v>0</v>
      </c>
      <c r="M34" s="279"/>
      <c r="N34" s="42"/>
      <c r="O34" s="42"/>
      <c r="P34" s="42"/>
      <c r="Q34" s="42"/>
      <c r="R34" s="265" t="s">
        <v>4</v>
      </c>
      <c r="S34" s="267"/>
      <c r="T34" s="346">
        <f>SUMIFS($AU$13:$AV$28,$C$13:$D$28,"訪問介護員",$E$13:$F$28,"A")+SUMIFS($AU$13:$AV$28,$C$13:$D$28,"サービス提供責任者",$E$13:$F$28,"A")</f>
        <v>0</v>
      </c>
      <c r="U34" s="347"/>
      <c r="V34" s="348">
        <f>SUMIFS($AW$13:$AX$28,$C$13:$D$28,"訪問介護員",$E$13:$F$28,"A")+SUMIFS($AW$13:$AX$28,$C$13:$D$28,"サービス提供責任者",$E$13:$F$28,"A")</f>
        <v>0</v>
      </c>
      <c r="W34" s="349"/>
      <c r="X34" s="42"/>
      <c r="Y34" s="350">
        <v>0</v>
      </c>
      <c r="Z34" s="351"/>
      <c r="AA34" s="352">
        <v>0</v>
      </c>
      <c r="AB34" s="353"/>
      <c r="AC34" s="42"/>
      <c r="AD34" s="42"/>
      <c r="AE34" s="350">
        <v>0</v>
      </c>
      <c r="AF34" s="351"/>
      <c r="AG34" s="42"/>
      <c r="AH34" s="42"/>
      <c r="AI34" s="265" t="s">
        <v>5</v>
      </c>
      <c r="AJ34" s="267"/>
      <c r="AK34" s="265" t="s">
        <v>73</v>
      </c>
      <c r="AL34" s="266"/>
      <c r="AM34" s="266"/>
      <c r="AN34" s="267"/>
      <c r="AO34" s="76"/>
      <c r="AP34" s="73"/>
      <c r="AS34" s="155"/>
      <c r="AT34" s="155"/>
      <c r="AU34" s="131" t="s">
        <v>172</v>
      </c>
      <c r="AV34" s="156"/>
      <c r="AW34" s="156"/>
      <c r="AX34" s="132" t="s">
        <v>173</v>
      </c>
      <c r="AY34" s="157">
        <v>0</v>
      </c>
      <c r="AZ34" s="157"/>
      <c r="BA34" s="133" t="s">
        <v>0</v>
      </c>
      <c r="BB34" s="158" t="str">
        <f t="shared" ref="BB34:BB37" si="25">IF(OR(AS34="",AV34=""),"",(AV34+IF(AS34&gt;AV34,1,0)-AS34-AY34)*24)</f>
        <v/>
      </c>
      <c r="BC34" s="158"/>
    </row>
    <row r="35" spans="3:55" ht="20.25" customHeight="1">
      <c r="C35" s="356" t="s">
        <v>117</v>
      </c>
      <c r="D35" s="357"/>
      <c r="E35" s="358"/>
      <c r="F35" s="297"/>
      <c r="G35" s="298"/>
      <c r="H35" s="297"/>
      <c r="I35" s="298"/>
      <c r="J35" s="297"/>
      <c r="K35" s="298"/>
      <c r="L35" s="293">
        <f>SUM(F35:K35)</f>
        <v>0</v>
      </c>
      <c r="M35" s="294"/>
      <c r="N35" s="42"/>
      <c r="O35" s="42"/>
      <c r="P35" s="42"/>
      <c r="Q35" s="42"/>
      <c r="R35" s="265" t="s">
        <v>5</v>
      </c>
      <c r="S35" s="267"/>
      <c r="T35" s="346">
        <f>SUMIFS($AU$13:$AV$28,$C$13:$D$28,"訪問介護員",$E$13:$F$28,"B")+SUMIFS($AU$13:$AV$28,$C$13:$D$28,"サービス提供責任者",$E$13:$F$28,"B")</f>
        <v>0</v>
      </c>
      <c r="U35" s="347"/>
      <c r="V35" s="348">
        <f>SUMIFS($AW$13:$AX$28,$C$13:$D$28,"訪問介護員",$E$13:$F$28,"B")+SUMIFS($AW$13:$AX$28,$C$13:$D$28,"サービス提供責任者",$E$13:$F$28,"B")</f>
        <v>0</v>
      </c>
      <c r="W35" s="349"/>
      <c r="X35" s="42"/>
      <c r="Y35" s="350">
        <v>0</v>
      </c>
      <c r="Z35" s="351"/>
      <c r="AA35" s="352">
        <v>0</v>
      </c>
      <c r="AB35" s="353"/>
      <c r="AC35" s="42"/>
      <c r="AD35" s="42"/>
      <c r="AE35" s="350">
        <v>0</v>
      </c>
      <c r="AF35" s="351"/>
      <c r="AG35" s="42"/>
      <c r="AH35" s="42"/>
      <c r="AI35" s="265" t="s">
        <v>6</v>
      </c>
      <c r="AJ35" s="267"/>
      <c r="AK35" s="265" t="s">
        <v>74</v>
      </c>
      <c r="AL35" s="266"/>
      <c r="AM35" s="266"/>
      <c r="AN35" s="267"/>
      <c r="AO35" s="76"/>
      <c r="AP35" s="73"/>
      <c r="AS35" s="155"/>
      <c r="AT35" s="155"/>
      <c r="AU35" s="131" t="s">
        <v>172</v>
      </c>
      <c r="AV35" s="156"/>
      <c r="AW35" s="156"/>
      <c r="AX35" s="132" t="s">
        <v>173</v>
      </c>
      <c r="AY35" s="157">
        <v>0</v>
      </c>
      <c r="AZ35" s="157"/>
      <c r="BA35" s="133" t="s">
        <v>0</v>
      </c>
      <c r="BB35" s="158" t="str">
        <f t="shared" si="25"/>
        <v/>
      </c>
      <c r="BC35" s="158"/>
    </row>
    <row r="36" spans="3:55" ht="20.25" customHeight="1">
      <c r="C36" s="356" t="s">
        <v>28</v>
      </c>
      <c r="D36" s="357"/>
      <c r="E36" s="358"/>
      <c r="F36" s="279">
        <f>SUM(F34:G35)</f>
        <v>0</v>
      </c>
      <c r="G36" s="279"/>
      <c r="H36" s="279">
        <f>SUM(H34:I35)</f>
        <v>0</v>
      </c>
      <c r="I36" s="279"/>
      <c r="J36" s="279">
        <f>SUM(J34:K35)</f>
        <v>0</v>
      </c>
      <c r="K36" s="279"/>
      <c r="L36" s="279">
        <f>SUM(L34:M35)</f>
        <v>0</v>
      </c>
      <c r="M36" s="279"/>
      <c r="N36" s="42"/>
      <c r="O36" s="42"/>
      <c r="P36" s="42"/>
      <c r="Q36" s="42"/>
      <c r="R36" s="265" t="s">
        <v>6</v>
      </c>
      <c r="S36" s="267"/>
      <c r="T36" s="346">
        <f>SUMIFS($AU$13:$AV$28,$C$13:$D$28,"訪問介護員",$E$13:$F$28,"C")+SUMIFS($AU$13:$AV$28,$C$13:$D$28,"サービス提供責任者",$E$13:$F$28,"C")</f>
        <v>0</v>
      </c>
      <c r="U36" s="347"/>
      <c r="V36" s="348">
        <f>SUMIFS($AW$13:$AX$28,$C$13:$D$28,"訪問介護員",$E$13:$F$28,"C")+SUMIFS($AW$13:$AX$28,$C$13:$D$28,"サービス提供責任者",$E$13:$F$28,"C")</f>
        <v>0</v>
      </c>
      <c r="W36" s="349"/>
      <c r="X36" s="42"/>
      <c r="Y36" s="350">
        <v>0</v>
      </c>
      <c r="Z36" s="351"/>
      <c r="AA36" s="354">
        <v>0</v>
      </c>
      <c r="AB36" s="355"/>
      <c r="AC36" s="42"/>
      <c r="AD36" s="42"/>
      <c r="AE36" s="346" t="s">
        <v>37</v>
      </c>
      <c r="AF36" s="347"/>
      <c r="AG36" s="42"/>
      <c r="AH36" s="42"/>
      <c r="AI36" s="265" t="s">
        <v>7</v>
      </c>
      <c r="AJ36" s="267"/>
      <c r="AK36" s="265" t="s">
        <v>100</v>
      </c>
      <c r="AL36" s="266"/>
      <c r="AM36" s="266"/>
      <c r="AN36" s="267"/>
      <c r="AO36" s="77"/>
      <c r="AP36" s="73"/>
      <c r="AS36" s="155"/>
      <c r="AT36" s="155"/>
      <c r="AU36" s="131" t="s">
        <v>172</v>
      </c>
      <c r="AV36" s="156"/>
      <c r="AW36" s="156"/>
      <c r="AX36" s="132" t="s">
        <v>173</v>
      </c>
      <c r="AY36" s="157">
        <v>0</v>
      </c>
      <c r="AZ36" s="157"/>
      <c r="BA36" s="133" t="s">
        <v>0</v>
      </c>
      <c r="BB36" s="158" t="str">
        <f t="shared" si="25"/>
        <v/>
      </c>
      <c r="BC36" s="158"/>
    </row>
    <row r="37" spans="3:55" ht="20.25" customHeight="1">
      <c r="L37" s="72" t="s">
        <v>30</v>
      </c>
      <c r="M37" s="72"/>
      <c r="N37" s="273"/>
      <c r="O37" s="273"/>
      <c r="P37" s="42"/>
      <c r="Q37" s="42"/>
      <c r="R37" s="265" t="s">
        <v>7</v>
      </c>
      <c r="S37" s="267"/>
      <c r="T37" s="346">
        <f>SUMIFS($AU$13:$AV$28,$C$13:$D$28,"訪問介護員",$E$13:$F$28,"D")+SUMIFS($AU$13:$AV$28,$C$13:$D$28,"サービス提供責任者",$E$13:$F$28,"D")</f>
        <v>0</v>
      </c>
      <c r="U37" s="347"/>
      <c r="V37" s="348">
        <f>SUMIFS($AW$13:$AX$28,$C$13:$D$28,"訪問介護員",$E$13:$F$28,"D")+SUMIFS($AW$13:$AX$28,$C$13:$D$28,"サービス提供責任者",$E$13:$F$28,"D")</f>
        <v>0</v>
      </c>
      <c r="W37" s="349"/>
      <c r="X37" s="42"/>
      <c r="Y37" s="350">
        <v>0</v>
      </c>
      <c r="Z37" s="351"/>
      <c r="AA37" s="354">
        <v>0</v>
      </c>
      <c r="AB37" s="355"/>
      <c r="AC37" s="42"/>
      <c r="AD37" s="42"/>
      <c r="AE37" s="346" t="s">
        <v>37</v>
      </c>
      <c r="AF37" s="347"/>
      <c r="AG37" s="42"/>
      <c r="AH37" s="42"/>
      <c r="AI37" s="42"/>
      <c r="AJ37" s="299"/>
      <c r="AK37" s="299"/>
      <c r="AL37" s="300"/>
      <c r="AM37" s="300"/>
      <c r="AN37" s="304"/>
      <c r="AO37" s="304"/>
      <c r="AP37" s="73"/>
      <c r="AS37" s="155"/>
      <c r="AT37" s="155"/>
      <c r="AU37" s="131" t="s">
        <v>172</v>
      </c>
      <c r="AV37" s="156"/>
      <c r="AW37" s="156"/>
      <c r="AX37" s="132" t="s">
        <v>173</v>
      </c>
      <c r="AY37" s="157">
        <v>0</v>
      </c>
      <c r="AZ37" s="157"/>
      <c r="BA37" s="133" t="s">
        <v>0</v>
      </c>
      <c r="BB37" s="158" t="str">
        <f t="shared" si="25"/>
        <v/>
      </c>
      <c r="BC37" s="158"/>
    </row>
    <row r="38" spans="3:55" ht="20.25" customHeight="1">
      <c r="C38" s="42"/>
      <c r="D38" s="42"/>
      <c r="E38" s="42"/>
      <c r="F38" s="42"/>
      <c r="G38" s="42"/>
      <c r="H38" s="42"/>
      <c r="I38" s="42"/>
      <c r="J38" s="42"/>
      <c r="K38" s="42"/>
      <c r="L38" s="368">
        <f>L36/3</f>
        <v>0</v>
      </c>
      <c r="M38" s="368"/>
      <c r="N38" s="42"/>
      <c r="O38" s="42"/>
      <c r="P38" s="42"/>
      <c r="Q38" s="42"/>
      <c r="R38" s="265" t="s">
        <v>28</v>
      </c>
      <c r="S38" s="267"/>
      <c r="T38" s="346">
        <f>SUM(T34:U37)</f>
        <v>0</v>
      </c>
      <c r="U38" s="347"/>
      <c r="V38" s="348">
        <f>SUM(V34:W37)</f>
        <v>0</v>
      </c>
      <c r="W38" s="349"/>
      <c r="X38" s="42"/>
      <c r="Y38" s="346">
        <f>SUM(Y34:Z37)</f>
        <v>0</v>
      </c>
      <c r="Z38" s="347"/>
      <c r="AA38" s="362">
        <f>SUM(AA34:AB37)</f>
        <v>0</v>
      </c>
      <c r="AB38" s="363"/>
      <c r="AC38" s="42"/>
      <c r="AD38" s="42"/>
      <c r="AE38" s="346">
        <f>SUM(AE34:AF35)</f>
        <v>0</v>
      </c>
      <c r="AF38" s="347"/>
      <c r="AG38" s="42"/>
      <c r="AH38" s="42"/>
      <c r="AI38" s="42"/>
      <c r="AJ38" s="299"/>
      <c r="AK38" s="299"/>
      <c r="AL38" s="300"/>
      <c r="AM38" s="300"/>
      <c r="AN38" s="302"/>
      <c r="AO38" s="302"/>
      <c r="AP38" s="73"/>
      <c r="AS38" s="73"/>
      <c r="AT38" s="73"/>
      <c r="AU38" s="80"/>
      <c r="AV38" s="80"/>
      <c r="AW38" s="73"/>
      <c r="AX38" s="73"/>
      <c r="AY38" s="73"/>
    </row>
    <row r="39" spans="3:55" ht="20.25" customHeight="1">
      <c r="C39" s="42"/>
      <c r="D39" s="42"/>
      <c r="E39" s="42"/>
      <c r="F39" s="42"/>
      <c r="G39" s="42"/>
      <c r="H39" s="42"/>
      <c r="I39" s="42"/>
      <c r="J39" s="42"/>
      <c r="K39" s="42"/>
      <c r="N39" s="42"/>
      <c r="O39" s="42"/>
      <c r="P39" s="42"/>
      <c r="Q39" s="42"/>
      <c r="R39" s="42"/>
      <c r="S39" s="42"/>
      <c r="T39" s="42"/>
      <c r="U39" s="42"/>
      <c r="V39" s="42"/>
      <c r="W39" s="42"/>
      <c r="X39" s="42"/>
      <c r="Y39" s="42"/>
      <c r="Z39" s="42"/>
      <c r="AA39" s="44"/>
      <c r="AB39" s="42"/>
      <c r="AC39" s="42"/>
      <c r="AD39" s="42"/>
      <c r="AE39" s="42"/>
      <c r="AF39" s="42"/>
      <c r="AG39" s="42"/>
      <c r="AH39" s="42"/>
      <c r="AI39" s="42"/>
      <c r="AJ39" s="73"/>
      <c r="AK39" s="73"/>
      <c r="AL39" s="73"/>
      <c r="AM39" s="73"/>
      <c r="AN39" s="73"/>
      <c r="AO39" s="73"/>
      <c r="AP39" s="73"/>
      <c r="AS39" s="134"/>
      <c r="AT39" s="134" t="s">
        <v>174</v>
      </c>
      <c r="AU39" s="134"/>
      <c r="AV39" s="134"/>
      <c r="AW39" s="134"/>
      <c r="AX39" s="134"/>
      <c r="AY39" s="134"/>
      <c r="AZ39" s="134"/>
      <c r="BA39" s="134"/>
      <c r="BC39" s="134"/>
    </row>
    <row r="40" spans="3:55" ht="20.25" customHeight="1">
      <c r="C40" s="42"/>
      <c r="D40" s="42"/>
      <c r="E40" s="42"/>
      <c r="F40" s="42"/>
      <c r="G40" s="42"/>
      <c r="H40" s="42"/>
      <c r="I40" s="42"/>
      <c r="J40" s="42"/>
      <c r="K40" s="42"/>
      <c r="L40" s="42"/>
      <c r="M40" s="42"/>
      <c r="N40" s="42"/>
      <c r="O40" s="42"/>
      <c r="P40" s="42"/>
      <c r="Q40" s="42"/>
      <c r="R40" s="44" t="s">
        <v>66</v>
      </c>
      <c r="S40" s="42"/>
      <c r="T40" s="42"/>
      <c r="U40" s="42"/>
      <c r="V40" s="42"/>
      <c r="W40" s="42"/>
      <c r="X40" s="78" t="s">
        <v>126</v>
      </c>
      <c r="Y40" s="265" t="str">
        <f>IF($AZ$3="","",IF($AZ$3="暦月","暦月",IF($AZ$3="４週","週")))</f>
        <v/>
      </c>
      <c r="Z40" s="267"/>
      <c r="AA40" s="79"/>
      <c r="AB40" s="78"/>
      <c r="AC40" s="42"/>
      <c r="AD40" s="42"/>
      <c r="AE40" s="42"/>
      <c r="AF40" s="42"/>
      <c r="AG40" s="42"/>
      <c r="AH40" s="42"/>
      <c r="AI40" s="42"/>
      <c r="AJ40" s="74"/>
      <c r="AK40" s="73"/>
      <c r="AL40" s="73"/>
      <c r="AM40" s="73"/>
      <c r="AN40" s="73"/>
      <c r="AO40" s="73"/>
      <c r="AP40" s="73"/>
      <c r="AS40" s="134"/>
      <c r="AT40" s="134" t="s">
        <v>175</v>
      </c>
      <c r="AU40" s="134"/>
      <c r="AV40" s="134"/>
      <c r="AW40" s="134"/>
      <c r="AX40" s="134"/>
      <c r="AY40" s="134"/>
      <c r="AZ40" s="134"/>
      <c r="BA40" s="134"/>
      <c r="BB40" s="134"/>
    </row>
    <row r="41" spans="3:55" ht="20.25" customHeight="1">
      <c r="C41" s="34"/>
      <c r="D41" s="67"/>
      <c r="E41" s="67"/>
      <c r="F41" s="42"/>
      <c r="G41" s="42"/>
      <c r="H41" s="42"/>
      <c r="I41" s="42"/>
      <c r="J41" s="42"/>
      <c r="K41" s="42"/>
      <c r="L41" s="68" t="s">
        <v>124</v>
      </c>
      <c r="M41" s="44"/>
      <c r="N41" s="44"/>
      <c r="O41" s="86"/>
      <c r="P41" s="42"/>
      <c r="Q41" s="42"/>
      <c r="R41" s="42" t="s">
        <v>60</v>
      </c>
      <c r="S41" s="42"/>
      <c r="T41" s="42"/>
      <c r="U41" s="42"/>
      <c r="V41" s="42"/>
      <c r="W41" s="42" t="s">
        <v>61</v>
      </c>
      <c r="X41" s="42"/>
      <c r="Y41" s="42"/>
      <c r="Z41" s="42"/>
      <c r="AA41" s="44"/>
      <c r="AB41" s="42"/>
      <c r="AC41" s="42"/>
      <c r="AD41" s="42"/>
      <c r="AE41" s="42"/>
      <c r="AF41" s="42"/>
      <c r="AG41" s="42"/>
      <c r="AH41" s="42"/>
      <c r="AI41" s="42"/>
      <c r="AJ41" s="73"/>
      <c r="AK41" s="73"/>
      <c r="AL41" s="73"/>
      <c r="AM41" s="73"/>
      <c r="AN41" s="73"/>
      <c r="AO41" s="73"/>
      <c r="AP41" s="73"/>
    </row>
    <row r="42" spans="3:55" ht="20.25" customHeight="1">
      <c r="C42" s="85" t="s">
        <v>34</v>
      </c>
      <c r="D42" s="85"/>
      <c r="E42" s="42"/>
      <c r="F42" s="85" t="s">
        <v>36</v>
      </c>
      <c r="G42" s="85"/>
      <c r="H42" s="42"/>
      <c r="I42" s="71"/>
      <c r="J42" s="71"/>
      <c r="K42" s="42"/>
      <c r="L42" s="72" t="s">
        <v>69</v>
      </c>
      <c r="M42" s="72"/>
      <c r="N42" s="72"/>
      <c r="O42" s="42"/>
      <c r="P42" s="42"/>
      <c r="Q42" s="42"/>
      <c r="R42" s="42" t="str">
        <f>IF($Y$40="週","対象時間数（週平均）","対象時間数（当月合計）")</f>
        <v>対象時間数（当月合計）</v>
      </c>
      <c r="S42" s="42"/>
      <c r="T42" s="42"/>
      <c r="U42" s="42"/>
      <c r="V42" s="42"/>
      <c r="W42" s="42" t="str">
        <f>IF($Y$40="週","週に勤務すべき時間数","当月に勤務すべき時間数")</f>
        <v>当月に勤務すべき時間数</v>
      </c>
      <c r="X42" s="42"/>
      <c r="Y42" s="42"/>
      <c r="Z42" s="42"/>
      <c r="AA42" s="44"/>
      <c r="AB42" s="273" t="s">
        <v>62</v>
      </c>
      <c r="AC42" s="273"/>
      <c r="AD42" s="273"/>
      <c r="AE42" s="273"/>
      <c r="AF42" s="42"/>
      <c r="AG42" s="42"/>
      <c r="AH42" s="42"/>
      <c r="AI42" s="42"/>
      <c r="AJ42" s="73"/>
      <c r="AK42" s="73"/>
      <c r="AL42" s="73"/>
      <c r="AM42" s="73"/>
      <c r="AN42" s="73"/>
      <c r="AO42" s="73"/>
      <c r="AP42" s="73"/>
      <c r="AQ42" s="73"/>
      <c r="AR42" s="73"/>
      <c r="AS42" s="74"/>
      <c r="AT42" s="73"/>
      <c r="AU42" s="73"/>
      <c r="AV42" s="73"/>
      <c r="AW42" s="73"/>
    </row>
    <row r="43" spans="3:55" ht="20.25" customHeight="1">
      <c r="C43" s="366">
        <f>L38</f>
        <v>0</v>
      </c>
      <c r="D43" s="367"/>
      <c r="E43" s="72" t="s">
        <v>31</v>
      </c>
      <c r="F43" s="317">
        <v>40</v>
      </c>
      <c r="G43" s="318"/>
      <c r="H43" s="72" t="s">
        <v>32</v>
      </c>
      <c r="I43" s="315">
        <f>C43/F43</f>
        <v>0</v>
      </c>
      <c r="J43" s="316"/>
      <c r="K43" s="72" t="s">
        <v>33</v>
      </c>
      <c r="L43" s="319">
        <f>IF(C43&lt;40,1,ROUNDUP(I43,1))</f>
        <v>1</v>
      </c>
      <c r="M43" s="320"/>
      <c r="N43" s="321"/>
      <c r="O43" s="42"/>
      <c r="P43" s="42"/>
      <c r="Q43" s="42"/>
      <c r="R43" s="322">
        <f>IF($Y$40="週",AA38,Y38)</f>
        <v>0</v>
      </c>
      <c r="S43" s="323"/>
      <c r="T43" s="323"/>
      <c r="U43" s="324"/>
      <c r="V43" s="72" t="s">
        <v>31</v>
      </c>
      <c r="W43" s="265">
        <f>IF($Y$40="週",$AV$5,$AZ$5)</f>
        <v>160</v>
      </c>
      <c r="X43" s="266"/>
      <c r="Y43" s="266"/>
      <c r="Z43" s="267"/>
      <c r="AA43" s="72" t="s">
        <v>32</v>
      </c>
      <c r="AB43" s="307">
        <f>ROUNDDOWN(R43/W43,1)</f>
        <v>0</v>
      </c>
      <c r="AC43" s="308"/>
      <c r="AD43" s="308"/>
      <c r="AE43" s="309"/>
      <c r="AF43" s="42"/>
      <c r="AG43" s="42"/>
      <c r="AH43" s="42"/>
      <c r="AI43" s="42"/>
      <c r="AJ43" s="301"/>
      <c r="AK43" s="301"/>
      <c r="AL43" s="301"/>
      <c r="AM43" s="301"/>
      <c r="AN43" s="76"/>
      <c r="AO43" s="299"/>
      <c r="AP43" s="299"/>
      <c r="AQ43" s="299"/>
      <c r="AR43" s="299"/>
      <c r="AS43" s="76"/>
      <c r="AT43" s="305"/>
      <c r="AU43" s="305"/>
      <c r="AV43" s="305"/>
      <c r="AW43" s="305"/>
    </row>
    <row r="44" spans="3:55" ht="20.25" customHeight="1">
      <c r="C44" s="42"/>
      <c r="D44" s="42"/>
      <c r="E44" s="42"/>
      <c r="F44" s="42"/>
      <c r="G44" s="42"/>
      <c r="H44" s="42"/>
      <c r="I44" s="42"/>
      <c r="J44" s="42"/>
      <c r="K44" s="42"/>
      <c r="L44" s="42" t="s">
        <v>103</v>
      </c>
      <c r="M44" s="42"/>
      <c r="N44" s="42"/>
      <c r="O44" s="42"/>
      <c r="P44" s="42"/>
      <c r="Q44" s="42"/>
      <c r="R44" s="42"/>
      <c r="S44" s="42"/>
      <c r="T44" s="42"/>
      <c r="U44" s="42"/>
      <c r="V44" s="42"/>
      <c r="W44" s="42"/>
      <c r="X44" s="42"/>
      <c r="Y44" s="42"/>
      <c r="Z44" s="42"/>
      <c r="AA44" s="44"/>
      <c r="AB44" s="42" t="s">
        <v>102</v>
      </c>
      <c r="AC44" s="42"/>
      <c r="AD44" s="42"/>
      <c r="AE44" s="42"/>
      <c r="AF44" s="42"/>
      <c r="AG44" s="42"/>
      <c r="AH44" s="42"/>
      <c r="AI44" s="42"/>
      <c r="AJ44" s="73"/>
      <c r="AK44" s="73"/>
      <c r="AL44" s="73"/>
      <c r="AM44" s="73"/>
      <c r="AN44" s="73"/>
      <c r="AO44" s="73"/>
      <c r="AP44" s="73"/>
      <c r="AQ44" s="73"/>
      <c r="AR44" s="73"/>
      <c r="AS44" s="74"/>
      <c r="AT44" s="73"/>
      <c r="AU44" s="73"/>
      <c r="AV44" s="73"/>
      <c r="AW44" s="73"/>
    </row>
    <row r="45" spans="3:55" ht="20.25" customHeight="1">
      <c r="C45" s="42" t="s">
        <v>133</v>
      </c>
      <c r="D45" s="42"/>
      <c r="E45" s="42"/>
      <c r="F45" s="42"/>
      <c r="G45" s="42"/>
      <c r="H45" s="42"/>
      <c r="I45" s="42"/>
      <c r="J45" s="42"/>
      <c r="K45" s="42"/>
      <c r="L45" s="42"/>
      <c r="M45" s="42"/>
      <c r="N45" s="42"/>
      <c r="O45" s="42"/>
      <c r="P45" s="42"/>
      <c r="Q45" s="42"/>
      <c r="R45" s="42" t="s">
        <v>65</v>
      </c>
      <c r="S45" s="42"/>
      <c r="T45" s="42"/>
      <c r="U45" s="42"/>
      <c r="V45" s="42"/>
      <c r="W45" s="42"/>
      <c r="X45" s="42"/>
      <c r="Y45" s="42"/>
      <c r="Z45" s="42"/>
      <c r="AA45" s="44"/>
      <c r="AB45" s="42"/>
      <c r="AC45" s="42"/>
      <c r="AD45" s="42"/>
      <c r="AE45" s="42"/>
      <c r="AF45" s="42"/>
      <c r="AG45" s="42"/>
      <c r="AH45" s="42"/>
      <c r="AI45" s="42"/>
      <c r="AJ45" s="42"/>
      <c r="AK45" s="81"/>
      <c r="AL45" s="82"/>
      <c r="AM45" s="82"/>
      <c r="AN45" s="42"/>
      <c r="AO45" s="42"/>
      <c r="AP45" s="42"/>
      <c r="AQ45" s="42"/>
      <c r="AR45" s="42"/>
      <c r="AS45" s="42"/>
      <c r="AT45" s="42"/>
      <c r="AU45" s="42"/>
      <c r="AV45" s="42"/>
      <c r="AW45" s="42"/>
    </row>
    <row r="46" spans="3:55" ht="20.25" customHeight="1">
      <c r="C46" s="42"/>
      <c r="D46" s="42" t="s">
        <v>134</v>
      </c>
      <c r="E46" s="42"/>
      <c r="F46" s="42"/>
      <c r="G46" s="42"/>
      <c r="H46" s="42"/>
      <c r="I46" s="42"/>
      <c r="J46" s="42"/>
      <c r="K46" s="42"/>
      <c r="L46" s="42"/>
      <c r="M46" s="42"/>
      <c r="N46" s="42"/>
      <c r="O46" s="42"/>
      <c r="P46" s="42"/>
      <c r="Q46" s="42"/>
      <c r="R46" s="42" t="s">
        <v>68</v>
      </c>
      <c r="S46" s="42"/>
      <c r="T46" s="42"/>
      <c r="U46" s="42"/>
      <c r="V46" s="42"/>
      <c r="W46" s="42"/>
      <c r="X46" s="42"/>
      <c r="Y46" s="42"/>
      <c r="Z46" s="42"/>
      <c r="AA46" s="44"/>
      <c r="AB46" s="72"/>
      <c r="AC46" s="72"/>
      <c r="AD46" s="72"/>
      <c r="AE46" s="72"/>
      <c r="AF46" s="42"/>
      <c r="AG46" s="42"/>
      <c r="AH46" s="42"/>
      <c r="AI46" s="42"/>
      <c r="AJ46" s="42"/>
      <c r="AK46" s="81"/>
      <c r="AL46" s="82"/>
      <c r="AM46" s="82"/>
      <c r="AN46" s="42"/>
      <c r="AO46" s="42"/>
      <c r="AP46" s="42"/>
      <c r="AQ46" s="42"/>
      <c r="AR46" s="42"/>
      <c r="AS46" s="42"/>
      <c r="AT46" s="42"/>
      <c r="AU46" s="42"/>
      <c r="AV46" s="42"/>
      <c r="AW46" s="42"/>
    </row>
    <row r="47" spans="3:55" ht="20.25" customHeight="1">
      <c r="C47" s="42" t="s">
        <v>38</v>
      </c>
      <c r="D47" s="42"/>
      <c r="E47" s="42"/>
      <c r="F47" s="42"/>
      <c r="G47" s="42"/>
      <c r="H47" s="42"/>
      <c r="I47" s="42"/>
      <c r="J47" s="42"/>
      <c r="K47" s="42"/>
      <c r="L47" s="42"/>
      <c r="M47" s="42"/>
      <c r="N47" s="42"/>
      <c r="O47" s="42"/>
      <c r="P47" s="42"/>
      <c r="Q47" s="42"/>
      <c r="R47" s="42" t="s">
        <v>63</v>
      </c>
      <c r="S47" s="42"/>
      <c r="T47" s="42"/>
      <c r="U47" s="42"/>
      <c r="V47" s="42"/>
      <c r="W47" s="42" t="s">
        <v>67</v>
      </c>
      <c r="X47" s="42"/>
      <c r="Y47" s="42"/>
      <c r="Z47" s="42"/>
      <c r="AA47" s="42"/>
      <c r="AB47" s="271" t="s">
        <v>28</v>
      </c>
      <c r="AC47" s="271"/>
      <c r="AD47" s="271"/>
      <c r="AE47" s="271"/>
      <c r="AF47" s="42"/>
      <c r="AG47" s="42"/>
      <c r="AH47" s="42"/>
      <c r="AI47" s="42"/>
      <c r="AJ47" s="42"/>
      <c r="AK47" s="81"/>
      <c r="AL47" s="82"/>
      <c r="AM47" s="82"/>
      <c r="AN47" s="42"/>
      <c r="AO47" s="42"/>
      <c r="AP47" s="42"/>
      <c r="AQ47" s="42"/>
      <c r="AR47" s="42"/>
      <c r="AS47" s="42"/>
      <c r="AT47" s="42"/>
      <c r="AU47" s="42"/>
      <c r="AV47" s="42"/>
      <c r="AW47" s="42"/>
    </row>
    <row r="48" spans="3:55" ht="20.25" customHeight="1">
      <c r="C48" s="42" t="s">
        <v>39</v>
      </c>
      <c r="D48" s="42"/>
      <c r="E48" s="42"/>
      <c r="F48" s="42"/>
      <c r="G48" s="42"/>
      <c r="H48" s="42"/>
      <c r="I48" s="42"/>
      <c r="J48" s="42"/>
      <c r="K48" s="42"/>
      <c r="L48" s="42"/>
      <c r="M48" s="42"/>
      <c r="N48" s="42"/>
      <c r="O48" s="42"/>
      <c r="P48" s="42"/>
      <c r="Q48" s="42"/>
      <c r="R48" s="322">
        <f>AE38</f>
        <v>0</v>
      </c>
      <c r="S48" s="323"/>
      <c r="T48" s="323"/>
      <c r="U48" s="324"/>
      <c r="V48" s="72" t="s">
        <v>115</v>
      </c>
      <c r="W48" s="307">
        <f>AB43</f>
        <v>0</v>
      </c>
      <c r="X48" s="308"/>
      <c r="Y48" s="308"/>
      <c r="Z48" s="309"/>
      <c r="AA48" s="72" t="s">
        <v>32</v>
      </c>
      <c r="AB48" s="310">
        <f>ROUNDDOWN(R48+W48,1)</f>
        <v>0</v>
      </c>
      <c r="AC48" s="311"/>
      <c r="AD48" s="311"/>
      <c r="AE48" s="312"/>
      <c r="AF48" s="42"/>
      <c r="AG48" s="42"/>
      <c r="AH48" s="42"/>
      <c r="AI48" s="42"/>
      <c r="AJ48" s="42"/>
      <c r="AK48" s="81"/>
      <c r="AL48" s="82"/>
      <c r="AM48" s="82"/>
      <c r="AN48" s="42"/>
      <c r="AO48" s="42"/>
      <c r="AP48" s="42"/>
      <c r="AQ48" s="42"/>
      <c r="AR48" s="42"/>
      <c r="AS48" s="42"/>
      <c r="AT48" s="42"/>
      <c r="AU48" s="42"/>
      <c r="AV48" s="42"/>
      <c r="AW48" s="42"/>
    </row>
    <row r="49" spans="3:58" ht="20.25" customHeight="1">
      <c r="C49" s="42" t="s">
        <v>40</v>
      </c>
      <c r="D49" s="67"/>
      <c r="E49" s="67"/>
      <c r="F49" s="42"/>
      <c r="G49" s="42"/>
      <c r="H49" s="42"/>
      <c r="I49" s="42"/>
      <c r="J49" s="42"/>
      <c r="K49" s="42"/>
      <c r="L49" s="42"/>
      <c r="M49" s="42"/>
      <c r="N49" s="42"/>
      <c r="O49" s="42"/>
      <c r="P49" s="42"/>
      <c r="Q49" s="42"/>
      <c r="R49" s="42"/>
      <c r="S49" s="42"/>
      <c r="T49" s="42"/>
      <c r="U49" s="42"/>
      <c r="V49" s="42"/>
      <c r="W49" s="42"/>
      <c r="X49" s="42"/>
      <c r="Y49" s="42"/>
      <c r="Z49" s="42"/>
      <c r="AA49" s="42"/>
      <c r="AB49" s="42"/>
      <c r="AC49" s="44"/>
      <c r="AD49" s="42"/>
      <c r="AE49" s="42"/>
      <c r="AF49" s="42"/>
      <c r="AG49" s="42"/>
      <c r="AH49" s="42"/>
      <c r="AI49" s="42"/>
      <c r="AJ49" s="42"/>
      <c r="AK49" s="81"/>
      <c r="AL49" s="82"/>
      <c r="AM49" s="82"/>
      <c r="AN49" s="42"/>
      <c r="AO49" s="42"/>
      <c r="AP49" s="42"/>
      <c r="AQ49" s="42"/>
      <c r="AR49" s="42"/>
      <c r="AS49" s="42"/>
      <c r="AT49" s="42"/>
      <c r="AU49" s="42"/>
      <c r="AV49" s="42"/>
      <c r="AW49" s="42"/>
    </row>
    <row r="50" spans="3:58" ht="20.25" customHeight="1">
      <c r="C50" s="2"/>
      <c r="D50" s="2"/>
      <c r="T50" s="2"/>
      <c r="AJ50" s="6"/>
      <c r="AK50" s="7"/>
      <c r="AL50" s="7"/>
      <c r="BE50" s="7"/>
    </row>
    <row r="51" spans="3:58" ht="20.25" customHeight="1">
      <c r="C51" s="2"/>
      <c r="D51" s="2"/>
      <c r="U51" s="2"/>
      <c r="AK51" s="6"/>
      <c r="AL51" s="7"/>
      <c r="AM51" s="7"/>
      <c r="BF51" s="7"/>
    </row>
    <row r="52" spans="3:58" ht="20.25" customHeight="1">
      <c r="D52" s="2"/>
      <c r="U52" s="2"/>
      <c r="AK52" s="6"/>
      <c r="AL52" s="7"/>
      <c r="AM52" s="7"/>
      <c r="BF52" s="7"/>
    </row>
    <row r="53" spans="3:58" ht="20.25" customHeight="1">
      <c r="C53" s="2"/>
      <c r="D53" s="2"/>
      <c r="U53" s="2"/>
      <c r="AK53" s="6"/>
      <c r="AL53" s="7"/>
      <c r="AM53" s="7"/>
      <c r="BF53" s="7"/>
    </row>
    <row r="54" spans="3:58" ht="20.25" customHeight="1">
      <c r="C54" s="6"/>
      <c r="D54" s="6"/>
      <c r="E54" s="6"/>
      <c r="F54" s="6"/>
      <c r="G54" s="6"/>
      <c r="H54" s="6"/>
      <c r="I54" s="6"/>
      <c r="J54" s="6"/>
      <c r="K54" s="6"/>
      <c r="L54" s="6"/>
      <c r="M54" s="6"/>
      <c r="N54" s="6"/>
      <c r="O54" s="6"/>
      <c r="P54" s="6"/>
      <c r="Q54" s="6"/>
      <c r="R54" s="6"/>
      <c r="S54" s="6"/>
      <c r="T54" s="6"/>
      <c r="U54" s="7"/>
      <c r="V54" s="7"/>
      <c r="W54" s="6"/>
      <c r="X54" s="6"/>
      <c r="Y54" s="6"/>
      <c r="Z54" s="6"/>
      <c r="AA54" s="6"/>
      <c r="AB54" s="6"/>
      <c r="AC54" s="6"/>
      <c r="AD54" s="6"/>
      <c r="AE54" s="6"/>
      <c r="AF54" s="6"/>
      <c r="AG54" s="6"/>
      <c r="AH54" s="6"/>
      <c r="AI54" s="6"/>
      <c r="AJ54" s="6"/>
      <c r="AK54" s="6"/>
      <c r="AL54" s="7"/>
      <c r="AM54" s="7"/>
      <c r="BF54" s="7"/>
    </row>
    <row r="55" spans="3:58" ht="20.25" customHeight="1">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sheetData>
  <sheetProtection insertRows="0"/>
  <mergeCells count="255">
    <mergeCell ref="AW8:AX12"/>
    <mergeCell ref="Y40:Z40"/>
    <mergeCell ref="AT43:AW43"/>
    <mergeCell ref="L38:M38"/>
    <mergeCell ref="AV37:AW37"/>
    <mergeCell ref="AY37:AZ37"/>
    <mergeCell ref="AZ3:BC3"/>
    <mergeCell ref="AZ4:BC4"/>
    <mergeCell ref="R48:U48"/>
    <mergeCell ref="W48:Z48"/>
    <mergeCell ref="AB48:AE48"/>
    <mergeCell ref="AB42:AE42"/>
    <mergeCell ref="R43:U43"/>
    <mergeCell ref="W43:Z43"/>
    <mergeCell ref="AB43:AE43"/>
    <mergeCell ref="AJ43:AM43"/>
    <mergeCell ref="AO43:AR43"/>
    <mergeCell ref="AB47:AE47"/>
    <mergeCell ref="R38:S38"/>
    <mergeCell ref="Y38:Z38"/>
    <mergeCell ref="AE38:AF38"/>
    <mergeCell ref="AJ38:AK38"/>
    <mergeCell ref="AL38:AM38"/>
    <mergeCell ref="AN38:AO38"/>
    <mergeCell ref="C43:D43"/>
    <mergeCell ref="L43:N43"/>
    <mergeCell ref="T38:U38"/>
    <mergeCell ref="V38:W38"/>
    <mergeCell ref="I43:J43"/>
    <mergeCell ref="F43:G43"/>
    <mergeCell ref="C36:E36"/>
    <mergeCell ref="H33:I33"/>
    <mergeCell ref="J33:K33"/>
    <mergeCell ref="F34:G34"/>
    <mergeCell ref="H34:I34"/>
    <mergeCell ref="J34:K34"/>
    <mergeCell ref="F35:G35"/>
    <mergeCell ref="H35:I35"/>
    <mergeCell ref="J35:K35"/>
    <mergeCell ref="C33:E33"/>
    <mergeCell ref="C35:E35"/>
    <mergeCell ref="F36:G36"/>
    <mergeCell ref="H36:I36"/>
    <mergeCell ref="J36:K36"/>
    <mergeCell ref="L36:M36"/>
    <mergeCell ref="N37:O37"/>
    <mergeCell ref="L35:M35"/>
    <mergeCell ref="AM1:BA1"/>
    <mergeCell ref="X2:Y2"/>
    <mergeCell ref="AB2:AC2"/>
    <mergeCell ref="AA38:AB38"/>
    <mergeCell ref="AA33:AB33"/>
    <mergeCell ref="Y32:AB32"/>
    <mergeCell ref="AI32:AJ32"/>
    <mergeCell ref="Y33:Z33"/>
    <mergeCell ref="AI33:AJ33"/>
    <mergeCell ref="AA37:AB37"/>
    <mergeCell ref="AA34:AB34"/>
    <mergeCell ref="Y34:Z34"/>
    <mergeCell ref="AE34:AF34"/>
    <mergeCell ref="AI34:AJ34"/>
    <mergeCell ref="AK34:AN34"/>
    <mergeCell ref="AS34:AT34"/>
    <mergeCell ref="AI35:AJ35"/>
    <mergeCell ref="AK35:AN35"/>
    <mergeCell ref="AK36:AN36"/>
    <mergeCell ref="AY8:BD12"/>
    <mergeCell ref="AM2:BA2"/>
    <mergeCell ref="AK9:AQ9"/>
    <mergeCell ref="AR9:AT9"/>
    <mergeCell ref="AU8:AV12"/>
    <mergeCell ref="AV5:AW5"/>
    <mergeCell ref="AZ5:BA5"/>
    <mergeCell ref="W9:AC9"/>
    <mergeCell ref="AD9:AJ9"/>
    <mergeCell ref="P8:AT8"/>
    <mergeCell ref="AZ6:BA6"/>
    <mergeCell ref="U2:V2"/>
    <mergeCell ref="AU27:AV27"/>
    <mergeCell ref="C34:E34"/>
    <mergeCell ref="F33:G33"/>
    <mergeCell ref="L32:M32"/>
    <mergeCell ref="AU21:AV21"/>
    <mergeCell ref="AW21:AX21"/>
    <mergeCell ref="AU22:AV22"/>
    <mergeCell ref="AW22:AX22"/>
    <mergeCell ref="AU26:AV26"/>
    <mergeCell ref="AW26:AX26"/>
    <mergeCell ref="AU24:AV24"/>
    <mergeCell ref="AW24:AX24"/>
    <mergeCell ref="AU25:AV25"/>
    <mergeCell ref="L34:M34"/>
    <mergeCell ref="L33:M33"/>
    <mergeCell ref="V33:W33"/>
    <mergeCell ref="R32:S33"/>
    <mergeCell ref="AK32:AN32"/>
    <mergeCell ref="T33:U33"/>
    <mergeCell ref="AK33:AN33"/>
    <mergeCell ref="Y36:Z36"/>
    <mergeCell ref="AE36:AF36"/>
    <mergeCell ref="R35:S35"/>
    <mergeCell ref="AJ37:AK37"/>
    <mergeCell ref="AL37:AM37"/>
    <mergeCell ref="AN37:AO37"/>
    <mergeCell ref="V34:W34"/>
    <mergeCell ref="T35:U35"/>
    <mergeCell ref="T36:U36"/>
    <mergeCell ref="R34:S34"/>
    <mergeCell ref="T34:U34"/>
    <mergeCell ref="R36:S36"/>
    <mergeCell ref="V35:W35"/>
    <mergeCell ref="V36:W36"/>
    <mergeCell ref="T32:W32"/>
    <mergeCell ref="Y37:Z37"/>
    <mergeCell ref="AE37:AF37"/>
    <mergeCell ref="R37:S37"/>
    <mergeCell ref="AS35:AT35"/>
    <mergeCell ref="AI36:AJ36"/>
    <mergeCell ref="AS36:AT36"/>
    <mergeCell ref="T37:U37"/>
    <mergeCell ref="V37:W37"/>
    <mergeCell ref="Y35:Z35"/>
    <mergeCell ref="AE35:AF35"/>
    <mergeCell ref="AA35:AB35"/>
    <mergeCell ref="AA36:AB36"/>
    <mergeCell ref="AS37:AT37"/>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W27:AX27"/>
    <mergeCell ref="AU28:AV28"/>
    <mergeCell ref="AW28:AX28"/>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C27:D27"/>
    <mergeCell ref="E27:F27"/>
    <mergeCell ref="G27:K27"/>
    <mergeCell ref="L27:O27"/>
    <mergeCell ref="C28:D28"/>
    <mergeCell ref="E28:F28"/>
    <mergeCell ref="G28:K28"/>
    <mergeCell ref="L28:O28"/>
    <mergeCell ref="AY27:BD27"/>
    <mergeCell ref="AY28:BD28"/>
    <mergeCell ref="AY25:BD25"/>
    <mergeCell ref="AY26:BD26"/>
    <mergeCell ref="C26:D26"/>
    <mergeCell ref="E26:F26"/>
    <mergeCell ref="AY13:BD13"/>
    <mergeCell ref="AY14:BD14"/>
    <mergeCell ref="AY15:BD15"/>
    <mergeCell ref="AY16:BD16"/>
    <mergeCell ref="AY17:BD17"/>
    <mergeCell ref="AY18:BD18"/>
    <mergeCell ref="AY19:BD19"/>
    <mergeCell ref="AY20:BD20"/>
    <mergeCell ref="AY21:BD21"/>
    <mergeCell ref="G26:K26"/>
    <mergeCell ref="L26:O26"/>
    <mergeCell ref="C23:D23"/>
    <mergeCell ref="E23:F23"/>
    <mergeCell ref="G23:K23"/>
    <mergeCell ref="L23:O23"/>
    <mergeCell ref="C24:D24"/>
    <mergeCell ref="E24:F24"/>
    <mergeCell ref="G24:K24"/>
    <mergeCell ref="L24:O24"/>
    <mergeCell ref="C25:D25"/>
    <mergeCell ref="C4:V6"/>
    <mergeCell ref="BB37:BC37"/>
    <mergeCell ref="AV34:AW34"/>
    <mergeCell ref="AY34:AZ34"/>
    <mergeCell ref="BB34:BC34"/>
    <mergeCell ref="AV35:AW35"/>
    <mergeCell ref="AY35:AZ35"/>
    <mergeCell ref="BB35:BC35"/>
    <mergeCell ref="AV36:AW36"/>
    <mergeCell ref="AY36:AZ36"/>
    <mergeCell ref="BB36:BC36"/>
    <mergeCell ref="AS30:BC30"/>
    <mergeCell ref="AS31:BC31"/>
    <mergeCell ref="AS32:AT32"/>
    <mergeCell ref="AV32:AW32"/>
    <mergeCell ref="AX32:BA32"/>
    <mergeCell ref="BB32:BC32"/>
    <mergeCell ref="AS33:AT33"/>
    <mergeCell ref="AV33:AW33"/>
    <mergeCell ref="AY33:AZ33"/>
    <mergeCell ref="BB33:BC33"/>
    <mergeCell ref="AY22:BD22"/>
    <mergeCell ref="AY23:BD23"/>
    <mergeCell ref="AY24:BD24"/>
  </mergeCells>
  <phoneticPr fontId="1"/>
  <conditionalFormatting sqref="F34:M36 AU13:AX28">
    <cfRule type="expression" dxfId="11" priority="7">
      <formula>INDIRECT(ADDRESS(ROW(),COLUMN()))=TRUNC(INDIRECT(ADDRESS(ROW(),COLUMN())))</formula>
    </cfRule>
  </conditionalFormatting>
  <conditionalFormatting sqref="L38:M38">
    <cfRule type="expression" dxfId="10" priority="6">
      <formula>INDIRECT(ADDRESS(ROW(),COLUMN()))=TRUNC(INDIRECT(ADDRESS(ROW(),COLUMN())))</formula>
    </cfRule>
  </conditionalFormatting>
  <conditionalFormatting sqref="C43:D43">
    <cfRule type="expression" dxfId="9" priority="5">
      <formula>INDIRECT(ADDRESS(ROW(),COLUMN()))=TRUNC(INDIRECT(ADDRESS(ROW(),COLUMN())))</formula>
    </cfRule>
  </conditionalFormatting>
  <conditionalFormatting sqref="R43:U43">
    <cfRule type="expression" dxfId="8" priority="4">
      <formula>INDIRECT(ADDRESS(ROW(),COLUMN()))=TRUNC(INDIRECT(ADDRESS(ROW(),COLUMN())))</formula>
    </cfRule>
  </conditionalFormatting>
  <conditionalFormatting sqref="R48:U48">
    <cfRule type="expression" dxfId="7" priority="3">
      <formula>INDIRECT(ADDRESS(ROW(),COLUMN()))=TRUNC(INDIRECT(ADDRESS(ROW(),COLUMN())))</formula>
    </cfRule>
  </conditionalFormatting>
  <dataValidations count="8">
    <dataValidation type="list" allowBlank="1" showInputMessage="1" showErrorMessage="1" sqref="F43">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imeMode="off" allowBlank="1" showInputMessage="1" showErrorMessage="1" sqref="AS33:AT37 AV33:AW37 AY33:AZ37"/>
    <dataValidation type="list" allowBlank="1" showInputMessage="1" sqref="C13:D28">
      <formula1>職種</formula1>
    </dataValidation>
    <dataValidation type="list" allowBlank="1" showInputMessage="1" sqref="E13:F28">
      <formula1>"A, B, C, D"</formula1>
    </dataValidation>
    <dataValidation type="list" errorStyle="warning" allowBlank="1" showInputMessage="1" error="リストにない場合のみ、入力してください。" sqref="G13:K28">
      <formula1>INDIRECT(C13)</formula1>
    </dataValidation>
  </dataValidations>
  <printOptions horizontalCentered="1"/>
  <pageMargins left="0.23622047244094491" right="0.23622047244094491" top="0.47244094488188981" bottom="0.19685039370078741" header="0.23622047244094491" footer="0.31496062992125984"/>
  <pageSetup paperSize="9" scale="37" orientation="landscape" r:id="rId1"/>
  <colBreaks count="1" manualBreakCount="1">
    <brk id="58" max="1048575" man="1"/>
  </colBreaks>
  <ignoredErrors>
    <ignoredError sqref="AY3:AY4" numberStoredAsText="1"/>
    <ignoredError sqref="AS12"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pageSetUpPr fitToPage="1"/>
  </sheetPr>
  <dimension ref="B1:BF99"/>
  <sheetViews>
    <sheetView showGridLines="0" view="pageBreakPreview" zoomScale="55" zoomScaleNormal="75" zoomScaleSheetLayoutView="55" workbookViewId="0">
      <pane ySplit="12" topLeftCell="A13" activePane="bottomLeft" state="frozen"/>
      <selection pane="bottomLeft" activeCell="U2" sqref="U2:V2"/>
    </sheetView>
  </sheetViews>
  <sheetFormatPr defaultColWidth="4.5" defaultRowHeight="20.25" customHeight="1"/>
  <cols>
    <col min="1" max="1" width="1.375" style="1" customWidth="1"/>
    <col min="2" max="2" width="5.625" style="1" customWidth="1"/>
    <col min="3" max="4" width="8.75" style="1" customWidth="1"/>
    <col min="5" max="6" width="3.75" style="1" customWidth="1"/>
    <col min="7" max="56" width="5.625" style="1" customWidth="1"/>
    <col min="57" max="16384" width="4.5" style="1"/>
  </cols>
  <sheetData>
    <row r="1" spans="2:57" s="8" customFormat="1" ht="20.25" customHeight="1">
      <c r="C1" s="30" t="s">
        <v>164</v>
      </c>
      <c r="D1" s="30"/>
      <c r="G1" s="31" t="s">
        <v>16</v>
      </c>
      <c r="J1" s="30"/>
      <c r="K1" s="30"/>
      <c r="L1" s="30"/>
      <c r="M1" s="30"/>
      <c r="AK1" s="4" t="s">
        <v>19</v>
      </c>
      <c r="AL1" s="4" t="s">
        <v>17</v>
      </c>
      <c r="AM1" s="166" t="s">
        <v>166</v>
      </c>
      <c r="AN1" s="166"/>
      <c r="AO1" s="166"/>
      <c r="AP1" s="166"/>
      <c r="AQ1" s="166"/>
      <c r="AR1" s="166"/>
      <c r="AS1" s="166"/>
      <c r="AT1" s="166"/>
      <c r="AU1" s="166"/>
      <c r="AV1" s="166"/>
      <c r="AW1" s="166"/>
      <c r="AX1" s="166"/>
      <c r="AY1" s="166"/>
      <c r="AZ1" s="166"/>
      <c r="BA1" s="166"/>
      <c r="BB1" s="32" t="s">
        <v>0</v>
      </c>
    </row>
    <row r="2" spans="2:57" s="3" customFormat="1" ht="20.25" customHeight="1">
      <c r="D2" s="31"/>
      <c r="H2" s="31"/>
      <c r="I2" s="4"/>
      <c r="J2" s="4"/>
      <c r="K2" s="4"/>
      <c r="L2" s="4"/>
      <c r="M2" s="4"/>
      <c r="T2" s="4" t="s">
        <v>20</v>
      </c>
      <c r="U2" s="167"/>
      <c r="V2" s="167"/>
      <c r="W2" s="4" t="s">
        <v>17</v>
      </c>
      <c r="X2" s="168" t="str">
        <f>IF(U2=0,"",YEAR(DATE(2018+U2,1,1)))</f>
        <v/>
      </c>
      <c r="Y2" s="168"/>
      <c r="Z2" s="3" t="s">
        <v>21</v>
      </c>
      <c r="AA2" s="3" t="s">
        <v>22</v>
      </c>
      <c r="AB2" s="167"/>
      <c r="AC2" s="167"/>
      <c r="AD2" s="3" t="s">
        <v>23</v>
      </c>
      <c r="AJ2" s="32"/>
      <c r="AK2" s="4" t="s">
        <v>18</v>
      </c>
      <c r="AL2" s="4" t="s">
        <v>17</v>
      </c>
      <c r="AM2" s="167"/>
      <c r="AN2" s="167"/>
      <c r="AO2" s="167"/>
      <c r="AP2" s="167"/>
      <c r="AQ2" s="167"/>
      <c r="AR2" s="167"/>
      <c r="AS2" s="167"/>
      <c r="AT2" s="167"/>
      <c r="AU2" s="167"/>
      <c r="AV2" s="167"/>
      <c r="AW2" s="167"/>
      <c r="AX2" s="167"/>
      <c r="AY2" s="167"/>
      <c r="AZ2" s="167"/>
      <c r="BA2" s="167"/>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69"/>
      <c r="BA3" s="169"/>
      <c r="BB3" s="169"/>
      <c r="BC3" s="169"/>
      <c r="BD3" s="4"/>
    </row>
    <row r="4" spans="2:57" s="3" customFormat="1" ht="20.25" customHeight="1">
      <c r="B4" s="40"/>
      <c r="C4" s="170" t="s">
        <v>178</v>
      </c>
      <c r="D4" s="170"/>
      <c r="E4" s="170"/>
      <c r="F4" s="170"/>
      <c r="G4" s="170"/>
      <c r="H4" s="170"/>
      <c r="I4" s="170"/>
      <c r="J4" s="170"/>
      <c r="K4" s="170"/>
      <c r="L4" s="170"/>
      <c r="M4" s="170"/>
      <c r="N4" s="170"/>
      <c r="O4" s="170"/>
      <c r="P4" s="170"/>
      <c r="Q4" s="170"/>
      <c r="R4" s="170"/>
      <c r="S4" s="170"/>
      <c r="T4" s="170"/>
      <c r="U4" s="170"/>
      <c r="V4" s="170"/>
      <c r="Z4" s="37"/>
      <c r="AA4" s="37"/>
      <c r="AB4" s="35"/>
      <c r="AC4" s="35"/>
      <c r="AD4" s="34"/>
      <c r="AJ4" s="32"/>
      <c r="AK4" s="4"/>
      <c r="AL4" s="4"/>
      <c r="AM4" s="38"/>
      <c r="AN4" s="38"/>
      <c r="AO4" s="38"/>
      <c r="AP4" s="38"/>
      <c r="AQ4" s="38"/>
      <c r="AR4" s="38"/>
      <c r="AS4" s="38"/>
      <c r="AT4" s="38"/>
      <c r="AU4" s="38"/>
      <c r="AV4" s="38"/>
      <c r="AW4" s="38"/>
      <c r="AX4" s="38"/>
      <c r="AY4" s="39" t="s">
        <v>135</v>
      </c>
      <c r="AZ4" s="169"/>
      <c r="BA4" s="169"/>
      <c r="BB4" s="169"/>
      <c r="BC4" s="169"/>
      <c r="BD4" s="4"/>
    </row>
    <row r="5" spans="2:57" s="3" customFormat="1" ht="20.25" customHeight="1">
      <c r="B5" s="41"/>
      <c r="C5" s="170"/>
      <c r="D5" s="170"/>
      <c r="E5" s="170"/>
      <c r="F5" s="170"/>
      <c r="G5" s="170"/>
      <c r="H5" s="170"/>
      <c r="I5" s="170"/>
      <c r="J5" s="170"/>
      <c r="K5" s="170"/>
      <c r="L5" s="170"/>
      <c r="M5" s="170"/>
      <c r="N5" s="170"/>
      <c r="O5" s="170"/>
      <c r="P5" s="170"/>
      <c r="Q5" s="170"/>
      <c r="R5" s="170"/>
      <c r="S5" s="170"/>
      <c r="T5" s="170"/>
      <c r="U5" s="170"/>
      <c r="V5" s="170"/>
      <c r="Z5" s="37"/>
      <c r="AA5" s="37"/>
      <c r="AB5" s="35"/>
      <c r="AC5" s="35"/>
      <c r="AD5" s="8"/>
      <c r="AE5" s="8"/>
      <c r="AF5" s="8"/>
      <c r="AG5" s="8"/>
      <c r="AJ5" s="8" t="s">
        <v>78</v>
      </c>
      <c r="AK5" s="8"/>
      <c r="AL5" s="8"/>
      <c r="AM5" s="8"/>
      <c r="AN5" s="8"/>
      <c r="AO5" s="8"/>
      <c r="AP5" s="8"/>
      <c r="AQ5" s="8"/>
      <c r="AR5" s="40"/>
      <c r="AS5" s="40"/>
      <c r="AT5" s="42"/>
      <c r="AU5" s="8"/>
      <c r="AV5" s="160">
        <v>40</v>
      </c>
      <c r="AW5" s="161"/>
      <c r="AX5" s="42" t="s">
        <v>24</v>
      </c>
      <c r="AY5" s="8"/>
      <c r="AZ5" s="160">
        <v>160</v>
      </c>
      <c r="BA5" s="161"/>
      <c r="BB5" s="42" t="s">
        <v>120</v>
      </c>
      <c r="BC5" s="8"/>
    </row>
    <row r="6" spans="2:57" s="3" customFormat="1" ht="20.25" customHeight="1">
      <c r="B6" s="41"/>
      <c r="C6" s="170"/>
      <c r="D6" s="170"/>
      <c r="E6" s="170"/>
      <c r="F6" s="170"/>
      <c r="G6" s="170"/>
      <c r="H6" s="170"/>
      <c r="I6" s="170"/>
      <c r="J6" s="170"/>
      <c r="K6" s="170"/>
      <c r="L6" s="170"/>
      <c r="M6" s="170"/>
      <c r="N6" s="170"/>
      <c r="O6" s="170"/>
      <c r="P6" s="170"/>
      <c r="Q6" s="170"/>
      <c r="R6" s="170"/>
      <c r="S6" s="170"/>
      <c r="T6" s="170"/>
      <c r="U6" s="170"/>
      <c r="V6" s="170"/>
      <c r="Z6" s="37"/>
      <c r="AA6" s="37"/>
      <c r="AB6" s="35"/>
      <c r="AC6" s="35"/>
      <c r="AD6" s="42"/>
      <c r="AE6" s="8"/>
      <c r="AF6" s="8"/>
      <c r="AG6" s="8"/>
      <c r="AL6" s="8"/>
      <c r="AM6" s="8"/>
      <c r="AN6" s="44"/>
      <c r="AO6" s="45"/>
      <c r="AP6" s="45"/>
      <c r="AQ6" s="43"/>
      <c r="AR6" s="43"/>
      <c r="AS6" s="43"/>
      <c r="AT6" s="43"/>
      <c r="AU6" s="43"/>
      <c r="AV6" s="43"/>
      <c r="AW6" s="8" t="s">
        <v>25</v>
      </c>
      <c r="AX6" s="8"/>
      <c r="AY6" s="8"/>
      <c r="AZ6" s="164" t="e">
        <f>DAY(EOMONTH(DATE(X2,AB2,1),0))</f>
        <v>#VALUE!</v>
      </c>
      <c r="BA6" s="165"/>
      <c r="BB6" s="42" t="s">
        <v>26</v>
      </c>
      <c r="BE6" s="4"/>
    </row>
    <row r="7" spans="2:57" ht="20.25" customHeight="1" thickBot="1">
      <c r="C7" s="2"/>
      <c r="D7" s="2"/>
      <c r="S7" s="2"/>
      <c r="AJ7" s="2"/>
      <c r="BC7" s="5"/>
      <c r="BD7" s="5"/>
      <c r="BE7" s="5"/>
    </row>
    <row r="8" spans="2:57" ht="20.25" customHeight="1" thickBot="1">
      <c r="B8" s="182" t="s">
        <v>27</v>
      </c>
      <c r="C8" s="184" t="s">
        <v>85</v>
      </c>
      <c r="D8" s="185"/>
      <c r="E8" s="188" t="s">
        <v>86</v>
      </c>
      <c r="F8" s="185"/>
      <c r="G8" s="188" t="s">
        <v>87</v>
      </c>
      <c r="H8" s="184"/>
      <c r="I8" s="184"/>
      <c r="J8" s="184"/>
      <c r="K8" s="185"/>
      <c r="L8" s="188" t="s">
        <v>88</v>
      </c>
      <c r="M8" s="184"/>
      <c r="N8" s="184"/>
      <c r="O8" s="190"/>
      <c r="P8" s="192" t="s">
        <v>151</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71" t="str">
        <f>IF(AZ3="４週","(9)1～4週目の勤務時間数合計","(9)1か月の勤務時間数合計")</f>
        <v>(9)1か月の勤務時間数合計</v>
      </c>
      <c r="AV8" s="172"/>
      <c r="AW8" s="171" t="s">
        <v>89</v>
      </c>
      <c r="AX8" s="172"/>
      <c r="AY8" s="177" t="s">
        <v>149</v>
      </c>
      <c r="AZ8" s="177"/>
      <c r="BA8" s="177"/>
      <c r="BB8" s="177"/>
      <c r="BC8" s="177"/>
      <c r="BD8" s="177"/>
    </row>
    <row r="9" spans="2:57" ht="20.25" customHeight="1" thickBot="1">
      <c r="B9" s="183"/>
      <c r="C9" s="186"/>
      <c r="D9" s="187"/>
      <c r="E9" s="189"/>
      <c r="F9" s="187"/>
      <c r="G9" s="189"/>
      <c r="H9" s="186"/>
      <c r="I9" s="186"/>
      <c r="J9" s="186"/>
      <c r="K9" s="187"/>
      <c r="L9" s="189"/>
      <c r="M9" s="186"/>
      <c r="N9" s="186"/>
      <c r="O9" s="191"/>
      <c r="P9" s="179" t="s">
        <v>11</v>
      </c>
      <c r="Q9" s="180"/>
      <c r="R9" s="180"/>
      <c r="S9" s="180"/>
      <c r="T9" s="180"/>
      <c r="U9" s="180"/>
      <c r="V9" s="181"/>
      <c r="W9" s="179" t="s">
        <v>12</v>
      </c>
      <c r="X9" s="180"/>
      <c r="Y9" s="180"/>
      <c r="Z9" s="180"/>
      <c r="AA9" s="180"/>
      <c r="AB9" s="180"/>
      <c r="AC9" s="181"/>
      <c r="AD9" s="179" t="s">
        <v>13</v>
      </c>
      <c r="AE9" s="180"/>
      <c r="AF9" s="180"/>
      <c r="AG9" s="180"/>
      <c r="AH9" s="180"/>
      <c r="AI9" s="180"/>
      <c r="AJ9" s="181"/>
      <c r="AK9" s="179" t="s">
        <v>14</v>
      </c>
      <c r="AL9" s="180"/>
      <c r="AM9" s="180"/>
      <c r="AN9" s="180"/>
      <c r="AO9" s="180"/>
      <c r="AP9" s="180"/>
      <c r="AQ9" s="181"/>
      <c r="AR9" s="179" t="s">
        <v>15</v>
      </c>
      <c r="AS9" s="180"/>
      <c r="AT9" s="181"/>
      <c r="AU9" s="173"/>
      <c r="AV9" s="174"/>
      <c r="AW9" s="173"/>
      <c r="AX9" s="174"/>
      <c r="AY9" s="177"/>
      <c r="AZ9" s="177"/>
      <c r="BA9" s="177"/>
      <c r="BB9" s="177"/>
      <c r="BC9" s="177"/>
      <c r="BD9" s="177"/>
    </row>
    <row r="10" spans="2:57" ht="20.25" customHeight="1" thickBot="1">
      <c r="B10" s="183"/>
      <c r="C10" s="186"/>
      <c r="D10" s="187"/>
      <c r="E10" s="189"/>
      <c r="F10" s="187"/>
      <c r="G10" s="189"/>
      <c r="H10" s="186"/>
      <c r="I10" s="186"/>
      <c r="J10" s="186"/>
      <c r="K10" s="187"/>
      <c r="L10" s="189"/>
      <c r="M10" s="186"/>
      <c r="N10" s="186"/>
      <c r="O10" s="191"/>
      <c r="P10" s="58" t="e">
        <f>DAY(DATE($X$2,$AB$2,1))</f>
        <v>#VALUE!</v>
      </c>
      <c r="Q10" s="59" t="e">
        <f>DAY(DATE($X$2,$AB$2,2))</f>
        <v>#VALUE!</v>
      </c>
      <c r="R10" s="59" t="e">
        <f>DAY(DATE($X$2,$AB$2,3))</f>
        <v>#VALUE!</v>
      </c>
      <c r="S10" s="59" t="e">
        <f>DAY(DATE($X$2,$AB$2,4))</f>
        <v>#VALUE!</v>
      </c>
      <c r="T10" s="59" t="e">
        <f>DAY(DATE($X$2,$AB$2,5))</f>
        <v>#VALUE!</v>
      </c>
      <c r="U10" s="59" t="e">
        <f>DAY(DATE($X$2,$AB$2,6))</f>
        <v>#VALUE!</v>
      </c>
      <c r="V10" s="60" t="e">
        <f>DAY(DATE($X$2,$AB$2,7))</f>
        <v>#VALUE!</v>
      </c>
      <c r="W10" s="58" t="e">
        <f>DAY(DATE($X$2,$AB$2,8))</f>
        <v>#VALUE!</v>
      </c>
      <c r="X10" s="59" t="e">
        <f>DAY(DATE($X$2,$AB$2,9))</f>
        <v>#VALUE!</v>
      </c>
      <c r="Y10" s="59" t="e">
        <f>DAY(DATE($X$2,$AB$2,10))</f>
        <v>#VALUE!</v>
      </c>
      <c r="Z10" s="59" t="e">
        <f>DAY(DATE($X$2,$AB$2,11))</f>
        <v>#VALUE!</v>
      </c>
      <c r="AA10" s="59" t="e">
        <f>DAY(DATE($X$2,$AB$2,12))</f>
        <v>#VALUE!</v>
      </c>
      <c r="AB10" s="59" t="e">
        <f>DAY(DATE($X$2,$AB$2,13))</f>
        <v>#VALUE!</v>
      </c>
      <c r="AC10" s="60" t="e">
        <f>DAY(DATE($X$2,$AB$2,14))</f>
        <v>#VALUE!</v>
      </c>
      <c r="AD10" s="58" t="e">
        <f>DAY(DATE($X$2,$AB$2,15))</f>
        <v>#VALUE!</v>
      </c>
      <c r="AE10" s="59" t="e">
        <f>DAY(DATE($X$2,$AB$2,16))</f>
        <v>#VALUE!</v>
      </c>
      <c r="AF10" s="59" t="e">
        <f>DAY(DATE($X$2,$AB$2,17))</f>
        <v>#VALUE!</v>
      </c>
      <c r="AG10" s="59" t="e">
        <f>DAY(DATE($X$2,$AB$2,18))</f>
        <v>#VALUE!</v>
      </c>
      <c r="AH10" s="59" t="e">
        <f>DAY(DATE($X$2,$AB$2,19))</f>
        <v>#VALUE!</v>
      </c>
      <c r="AI10" s="59" t="e">
        <f>DAY(DATE($X$2,$AB$2,20))</f>
        <v>#VALUE!</v>
      </c>
      <c r="AJ10" s="60" t="e">
        <f>DAY(DATE($X$2,$AB$2,21))</f>
        <v>#VALUE!</v>
      </c>
      <c r="AK10" s="58" t="e">
        <f>DAY(DATE($X$2,$AB$2,22))</f>
        <v>#VALUE!</v>
      </c>
      <c r="AL10" s="59" t="e">
        <f>DAY(DATE($X$2,$AB$2,23))</f>
        <v>#VALUE!</v>
      </c>
      <c r="AM10" s="59" t="e">
        <f>DAY(DATE($X$2,$AB$2,24))</f>
        <v>#VALUE!</v>
      </c>
      <c r="AN10" s="59" t="e">
        <f>DAY(DATE($X$2,$AB$2,25))</f>
        <v>#VALUE!</v>
      </c>
      <c r="AO10" s="59" t="e">
        <f>DAY(DATE($X$2,$AB$2,26))</f>
        <v>#VALUE!</v>
      </c>
      <c r="AP10" s="59" t="e">
        <f>DAY(DATE($X$2,$AB$2,27))</f>
        <v>#VALUE!</v>
      </c>
      <c r="AQ10" s="60" t="e">
        <f>DAY(DATE($X$2,$AB$2,28))</f>
        <v>#VALUE!</v>
      </c>
      <c r="AR10" s="58" t="str">
        <f>IF(AZ3="暦月",IF(DAY(DATE($X$2,$AB$2,29))=29,29,""),"")</f>
        <v/>
      </c>
      <c r="AS10" s="59" t="str">
        <f>IF(AZ3="暦月",IF(DAY(DATE($X$2,$AB$2,30))=30,30,""),"")</f>
        <v/>
      </c>
      <c r="AT10" s="60" t="str">
        <f>IF(AZ3="暦月",IF(DAY(DATE($X$2,$AB$2,31))=31,31,""),"")</f>
        <v/>
      </c>
      <c r="AU10" s="173"/>
      <c r="AV10" s="174"/>
      <c r="AW10" s="173"/>
      <c r="AX10" s="174"/>
      <c r="AY10" s="177"/>
      <c r="AZ10" s="177"/>
      <c r="BA10" s="177"/>
      <c r="BB10" s="177"/>
      <c r="BC10" s="177"/>
      <c r="BD10" s="177"/>
    </row>
    <row r="11" spans="2:57" ht="20.25" hidden="1" customHeight="1" thickBot="1">
      <c r="B11" s="183"/>
      <c r="C11" s="186"/>
      <c r="D11" s="187"/>
      <c r="E11" s="189"/>
      <c r="F11" s="187"/>
      <c r="G11" s="189"/>
      <c r="H11" s="186"/>
      <c r="I11" s="186"/>
      <c r="J11" s="186"/>
      <c r="K11" s="187"/>
      <c r="L11" s="189"/>
      <c r="M11" s="186"/>
      <c r="N11" s="186"/>
      <c r="O11" s="191"/>
      <c r="P11" s="58" t="e">
        <f>WEEKDAY(DATE($X$2,$AB$2,1))</f>
        <v>#VALUE!</v>
      </c>
      <c r="Q11" s="59" t="e">
        <f>WEEKDAY(DATE($X$2,$AB$2,2))</f>
        <v>#VALUE!</v>
      </c>
      <c r="R11" s="59" t="e">
        <f>WEEKDAY(DATE($X$2,$AB$2,3))</f>
        <v>#VALUE!</v>
      </c>
      <c r="S11" s="59" t="e">
        <f>WEEKDAY(DATE($X$2,$AB$2,4))</f>
        <v>#VALUE!</v>
      </c>
      <c r="T11" s="59" t="e">
        <f>WEEKDAY(DATE($X$2,$AB$2,5))</f>
        <v>#VALUE!</v>
      </c>
      <c r="U11" s="59" t="e">
        <f>WEEKDAY(DATE($X$2,$AB$2,6))</f>
        <v>#VALUE!</v>
      </c>
      <c r="V11" s="60" t="e">
        <f>WEEKDAY(DATE($X$2,$AB$2,7))</f>
        <v>#VALUE!</v>
      </c>
      <c r="W11" s="58" t="e">
        <f>WEEKDAY(DATE($X$2,$AB$2,8))</f>
        <v>#VALUE!</v>
      </c>
      <c r="X11" s="59" t="e">
        <f>WEEKDAY(DATE($X$2,$AB$2,9))</f>
        <v>#VALUE!</v>
      </c>
      <c r="Y11" s="59" t="e">
        <f>WEEKDAY(DATE($X$2,$AB$2,10))</f>
        <v>#VALUE!</v>
      </c>
      <c r="Z11" s="59" t="e">
        <f>WEEKDAY(DATE($X$2,$AB$2,11))</f>
        <v>#VALUE!</v>
      </c>
      <c r="AA11" s="59" t="e">
        <f>WEEKDAY(DATE($X$2,$AB$2,12))</f>
        <v>#VALUE!</v>
      </c>
      <c r="AB11" s="59" t="e">
        <f>WEEKDAY(DATE($X$2,$AB$2,13))</f>
        <v>#VALUE!</v>
      </c>
      <c r="AC11" s="60" t="e">
        <f>WEEKDAY(DATE($X$2,$AB$2,14))</f>
        <v>#VALUE!</v>
      </c>
      <c r="AD11" s="58" t="e">
        <f>WEEKDAY(DATE($X$2,$AB$2,15))</f>
        <v>#VALUE!</v>
      </c>
      <c r="AE11" s="59" t="e">
        <f>WEEKDAY(DATE($X$2,$AB$2,16))</f>
        <v>#VALUE!</v>
      </c>
      <c r="AF11" s="59" t="e">
        <f>WEEKDAY(DATE($X$2,$AB$2,17))</f>
        <v>#VALUE!</v>
      </c>
      <c r="AG11" s="59" t="e">
        <f>WEEKDAY(DATE($X$2,$AB$2,18))</f>
        <v>#VALUE!</v>
      </c>
      <c r="AH11" s="59" t="e">
        <f>WEEKDAY(DATE($X$2,$AB$2,19))</f>
        <v>#VALUE!</v>
      </c>
      <c r="AI11" s="59" t="e">
        <f>WEEKDAY(DATE($X$2,$AB$2,20))</f>
        <v>#VALUE!</v>
      </c>
      <c r="AJ11" s="60" t="e">
        <f>WEEKDAY(DATE($X$2,$AB$2,21))</f>
        <v>#VALUE!</v>
      </c>
      <c r="AK11" s="58" t="e">
        <f>WEEKDAY(DATE($X$2,$AB$2,22))</f>
        <v>#VALUE!</v>
      </c>
      <c r="AL11" s="59" t="e">
        <f>WEEKDAY(DATE($X$2,$AB$2,23))</f>
        <v>#VALUE!</v>
      </c>
      <c r="AM11" s="59" t="e">
        <f>WEEKDAY(DATE($X$2,$AB$2,24))</f>
        <v>#VALUE!</v>
      </c>
      <c r="AN11" s="59" t="e">
        <f>WEEKDAY(DATE($X$2,$AB$2,25))</f>
        <v>#VALUE!</v>
      </c>
      <c r="AO11" s="59" t="e">
        <f>WEEKDAY(DATE($X$2,$AB$2,26))</f>
        <v>#VALUE!</v>
      </c>
      <c r="AP11" s="59" t="e">
        <f>WEEKDAY(DATE($X$2,$AB$2,27))</f>
        <v>#VALUE!</v>
      </c>
      <c r="AQ11" s="60" t="e">
        <f>WEEKDAY(DATE($X$2,$AB$2,28))</f>
        <v>#VALUE!</v>
      </c>
      <c r="AR11" s="58">
        <f>IF(AR10=29,WEEKDAY(DATE($X$2,$AB$2,29)),0)</f>
        <v>0</v>
      </c>
      <c r="AS11" s="59">
        <f>IF(AS10=30,WEEKDAY(DATE($X$2,$AB$2,30)),0)</f>
        <v>0</v>
      </c>
      <c r="AT11" s="60">
        <f>IF(AT10=31,WEEKDAY(DATE($X$2,$AB$2,31)),0)</f>
        <v>0</v>
      </c>
      <c r="AU11" s="175"/>
      <c r="AV11" s="176"/>
      <c r="AW11" s="175"/>
      <c r="AX11" s="176"/>
      <c r="AY11" s="178"/>
      <c r="AZ11" s="178"/>
      <c r="BA11" s="178"/>
      <c r="BB11" s="178"/>
      <c r="BC11" s="178"/>
      <c r="BD11" s="178"/>
    </row>
    <row r="12" spans="2:57" ht="20.25" customHeight="1" thickBot="1">
      <c r="B12" s="337"/>
      <c r="C12" s="339"/>
      <c r="D12" s="341"/>
      <c r="E12" s="189"/>
      <c r="F12" s="187"/>
      <c r="G12" s="338"/>
      <c r="H12" s="339"/>
      <c r="I12" s="339"/>
      <c r="J12" s="339"/>
      <c r="K12" s="341"/>
      <c r="L12" s="338"/>
      <c r="M12" s="339"/>
      <c r="N12" s="339"/>
      <c r="O12" s="340"/>
      <c r="P12" s="61" t="e">
        <f>IF(P11=1,"日",IF(P11=2,"月",IF(P11=3,"火",IF(P11=4,"水",IF(P11=5,"木",IF(P11=6,"金","土"))))))</f>
        <v>#VALUE!</v>
      </c>
      <c r="Q12" s="62" t="e">
        <f t="shared" ref="Q12:AQ12" si="0">IF(Q11=1,"日",IF(Q11=2,"月",IF(Q11=3,"火",IF(Q11=4,"水",IF(Q11=5,"木",IF(Q11=6,"金","土"))))))</f>
        <v>#VALUE!</v>
      </c>
      <c r="R12" s="62" t="e">
        <f t="shared" si="0"/>
        <v>#VALUE!</v>
      </c>
      <c r="S12" s="62" t="e">
        <f t="shared" si="0"/>
        <v>#VALUE!</v>
      </c>
      <c r="T12" s="62" t="e">
        <f t="shared" si="0"/>
        <v>#VALUE!</v>
      </c>
      <c r="U12" s="62" t="e">
        <f t="shared" si="0"/>
        <v>#VALUE!</v>
      </c>
      <c r="V12" s="63" t="e">
        <f t="shared" si="0"/>
        <v>#VALUE!</v>
      </c>
      <c r="W12" s="61" t="e">
        <f t="shared" si="0"/>
        <v>#VALUE!</v>
      </c>
      <c r="X12" s="62" t="e">
        <f t="shared" si="0"/>
        <v>#VALUE!</v>
      </c>
      <c r="Y12" s="62" t="e">
        <f t="shared" si="0"/>
        <v>#VALUE!</v>
      </c>
      <c r="Z12" s="62" t="e">
        <f t="shared" si="0"/>
        <v>#VALUE!</v>
      </c>
      <c r="AA12" s="62" t="e">
        <f t="shared" si="0"/>
        <v>#VALUE!</v>
      </c>
      <c r="AB12" s="62" t="e">
        <f t="shared" si="0"/>
        <v>#VALUE!</v>
      </c>
      <c r="AC12" s="63" t="e">
        <f t="shared" si="0"/>
        <v>#VALUE!</v>
      </c>
      <c r="AD12" s="61" t="e">
        <f t="shared" si="0"/>
        <v>#VALUE!</v>
      </c>
      <c r="AE12" s="62" t="e">
        <f t="shared" si="0"/>
        <v>#VALUE!</v>
      </c>
      <c r="AF12" s="62" t="e">
        <f t="shared" si="0"/>
        <v>#VALUE!</v>
      </c>
      <c r="AG12" s="62" t="e">
        <f t="shared" si="0"/>
        <v>#VALUE!</v>
      </c>
      <c r="AH12" s="62" t="e">
        <f t="shared" si="0"/>
        <v>#VALUE!</v>
      </c>
      <c r="AI12" s="62" t="e">
        <f t="shared" si="0"/>
        <v>#VALUE!</v>
      </c>
      <c r="AJ12" s="63" t="e">
        <f t="shared" si="0"/>
        <v>#VALUE!</v>
      </c>
      <c r="AK12" s="61" t="e">
        <f t="shared" si="0"/>
        <v>#VALUE!</v>
      </c>
      <c r="AL12" s="62" t="e">
        <f t="shared" si="0"/>
        <v>#VALUE!</v>
      </c>
      <c r="AM12" s="62" t="e">
        <f t="shared" si="0"/>
        <v>#VALUE!</v>
      </c>
      <c r="AN12" s="62" t="e">
        <f t="shared" si="0"/>
        <v>#VALUE!</v>
      </c>
      <c r="AO12" s="62" t="e">
        <f t="shared" si="0"/>
        <v>#VALUE!</v>
      </c>
      <c r="AP12" s="62" t="e">
        <f t="shared" si="0"/>
        <v>#VALUE!</v>
      </c>
      <c r="AQ12" s="63" t="e">
        <f t="shared" si="0"/>
        <v>#VALUE!</v>
      </c>
      <c r="AR12" s="62" t="str">
        <f>IF(AR11=1,"日",IF(AR11=2,"月",IF(AR11=3,"火",IF(AR11=4,"水",IF(AR11=5,"木",IF(AR11=6,"金",IF(AR11=0,"","土")))))))</f>
        <v/>
      </c>
      <c r="AS12" s="62" t="str">
        <f>IF(AS11=1,"日",IF(AS11=2,"月",IF(AS11=3,"火",IF(AS11=4,"水",IF(AS11=5,"木",IF(AS11=6,"金",IF(AS11=0,"","土")))))))</f>
        <v/>
      </c>
      <c r="AT12" s="62" t="str">
        <f>IF(AT11=1,"日",IF(AT11=2,"月",IF(AT11=3,"火",IF(AT11=4,"水",IF(AT11=5,"木",IF(AT11=6,"金",IF(AT11=0,"","土")))))))</f>
        <v/>
      </c>
      <c r="AU12" s="364"/>
      <c r="AV12" s="365"/>
      <c r="AW12" s="364"/>
      <c r="AX12" s="365"/>
      <c r="AY12" s="177"/>
      <c r="AZ12" s="177"/>
      <c r="BA12" s="177"/>
      <c r="BB12" s="177"/>
      <c r="BC12" s="177"/>
      <c r="BD12" s="177"/>
    </row>
    <row r="13" spans="2:57" ht="39.950000000000003" customHeight="1">
      <c r="B13" s="83">
        <f>ROW()-12</f>
        <v>1</v>
      </c>
      <c r="C13" s="328" t="s">
        <v>2</v>
      </c>
      <c r="D13" s="329"/>
      <c r="E13" s="330"/>
      <c r="F13" s="329"/>
      <c r="G13" s="331"/>
      <c r="H13" s="332"/>
      <c r="I13" s="332"/>
      <c r="J13" s="332"/>
      <c r="K13" s="333"/>
      <c r="L13" s="334"/>
      <c r="M13" s="335"/>
      <c r="N13" s="335"/>
      <c r="O13" s="336"/>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342" t="str">
        <f>IF($AZ$3="４週",SUM(P13:AQ13),IF($AZ$3="暦月",SUM(P13:AT13),""))</f>
        <v/>
      </c>
      <c r="AV13" s="343"/>
      <c r="AW13" s="344" t="str">
        <f t="shared" ref="AW13:AW44" si="1">IF($AZ$3="４週",AU13/4,IF($AZ$3="暦月",AU13/($AZ$6/7),""))</f>
        <v/>
      </c>
      <c r="AX13" s="345"/>
      <c r="AY13" s="325"/>
      <c r="AZ13" s="326"/>
      <c r="BA13" s="326"/>
      <c r="BB13" s="326"/>
      <c r="BC13" s="326"/>
      <c r="BD13" s="327"/>
    </row>
    <row r="14" spans="2:57" ht="39.950000000000003" customHeight="1">
      <c r="B14" s="83">
        <f>ROW()-12</f>
        <v>2</v>
      </c>
      <c r="C14" s="197" t="s">
        <v>42</v>
      </c>
      <c r="D14" s="198"/>
      <c r="E14" s="199"/>
      <c r="F14" s="198"/>
      <c r="G14" s="200"/>
      <c r="H14" s="201"/>
      <c r="I14" s="201"/>
      <c r="J14" s="201"/>
      <c r="K14" s="202"/>
      <c r="L14" s="203"/>
      <c r="M14" s="204"/>
      <c r="N14" s="204"/>
      <c r="O14" s="205"/>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206" t="str">
        <f>IF($AZ$3="４週",SUM(P14:AQ14),IF($AZ$3="暦月",SUM(P14:AT14),""))</f>
        <v/>
      </c>
      <c r="AV14" s="207"/>
      <c r="AW14" s="208" t="str">
        <f t="shared" si="1"/>
        <v/>
      </c>
      <c r="AX14" s="209"/>
      <c r="AY14" s="210"/>
      <c r="AZ14" s="211"/>
      <c r="BA14" s="211"/>
      <c r="BB14" s="211"/>
      <c r="BC14" s="211"/>
      <c r="BD14" s="212"/>
    </row>
    <row r="15" spans="2:57" ht="39.950000000000003" customHeight="1">
      <c r="B15" s="83">
        <f>ROW()-12</f>
        <v>3</v>
      </c>
      <c r="C15" s="197"/>
      <c r="D15" s="198"/>
      <c r="E15" s="199"/>
      <c r="F15" s="198"/>
      <c r="G15" s="200"/>
      <c r="H15" s="201"/>
      <c r="I15" s="201"/>
      <c r="J15" s="201"/>
      <c r="K15" s="202"/>
      <c r="L15" s="203"/>
      <c r="M15" s="204"/>
      <c r="N15" s="204"/>
      <c r="O15" s="205"/>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206" t="str">
        <f>IF($AZ$3="４週",SUM(P15:AQ15),IF($AZ$3="暦月",SUM(P15:AT15),""))</f>
        <v/>
      </c>
      <c r="AV15" s="207"/>
      <c r="AW15" s="208" t="str">
        <f t="shared" si="1"/>
        <v/>
      </c>
      <c r="AX15" s="209"/>
      <c r="AY15" s="210"/>
      <c r="AZ15" s="211"/>
      <c r="BA15" s="211"/>
      <c r="BB15" s="211"/>
      <c r="BC15" s="211"/>
      <c r="BD15" s="212"/>
    </row>
    <row r="16" spans="2:57" ht="39.950000000000003" customHeight="1">
      <c r="B16" s="83">
        <f t="shared" ref="B16:B71" si="2">ROW()-12</f>
        <v>4</v>
      </c>
      <c r="C16" s="197"/>
      <c r="D16" s="198"/>
      <c r="E16" s="199"/>
      <c r="F16" s="198"/>
      <c r="G16" s="200"/>
      <c r="H16" s="201"/>
      <c r="I16" s="201"/>
      <c r="J16" s="201"/>
      <c r="K16" s="202"/>
      <c r="L16" s="203"/>
      <c r="M16" s="204"/>
      <c r="N16" s="204"/>
      <c r="O16" s="205"/>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206" t="str">
        <f>IF($AZ$3="４週",SUM(P16:AQ16),IF($AZ$3="暦月",SUM(P16:AT16),""))</f>
        <v/>
      </c>
      <c r="AV16" s="207"/>
      <c r="AW16" s="208" t="str">
        <f t="shared" si="1"/>
        <v/>
      </c>
      <c r="AX16" s="209"/>
      <c r="AY16" s="210"/>
      <c r="AZ16" s="211"/>
      <c r="BA16" s="211"/>
      <c r="BB16" s="211"/>
      <c r="BC16" s="211"/>
      <c r="BD16" s="212"/>
    </row>
    <row r="17" spans="2:56" ht="39.950000000000003" customHeight="1">
      <c r="B17" s="83">
        <f t="shared" si="2"/>
        <v>5</v>
      </c>
      <c r="C17" s="197"/>
      <c r="D17" s="198"/>
      <c r="E17" s="199"/>
      <c r="F17" s="198"/>
      <c r="G17" s="200"/>
      <c r="H17" s="201"/>
      <c r="I17" s="201"/>
      <c r="J17" s="201"/>
      <c r="K17" s="202"/>
      <c r="L17" s="203"/>
      <c r="M17" s="204"/>
      <c r="N17" s="204"/>
      <c r="O17" s="205"/>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206" t="str">
        <f t="shared" ref="AU17:AU72" si="3">IF($AZ$3="４週",SUM(P17:AQ17),IF($AZ$3="暦月",SUM(P17:AT17),""))</f>
        <v/>
      </c>
      <c r="AV17" s="207"/>
      <c r="AW17" s="208" t="str">
        <f t="shared" si="1"/>
        <v/>
      </c>
      <c r="AX17" s="209"/>
      <c r="AY17" s="210"/>
      <c r="AZ17" s="211"/>
      <c r="BA17" s="211"/>
      <c r="BB17" s="211"/>
      <c r="BC17" s="211"/>
      <c r="BD17" s="212"/>
    </row>
    <row r="18" spans="2:56" ht="39.950000000000003" customHeight="1">
      <c r="B18" s="83">
        <f t="shared" si="2"/>
        <v>6</v>
      </c>
      <c r="C18" s="197"/>
      <c r="D18" s="198"/>
      <c r="E18" s="199"/>
      <c r="F18" s="198"/>
      <c r="G18" s="200"/>
      <c r="H18" s="201"/>
      <c r="I18" s="201"/>
      <c r="J18" s="201"/>
      <c r="K18" s="202"/>
      <c r="L18" s="203"/>
      <c r="M18" s="204"/>
      <c r="N18" s="204"/>
      <c r="O18" s="205"/>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206" t="str">
        <f t="shared" si="3"/>
        <v/>
      </c>
      <c r="AV18" s="207"/>
      <c r="AW18" s="208" t="str">
        <f t="shared" si="1"/>
        <v/>
      </c>
      <c r="AX18" s="209"/>
      <c r="AY18" s="210"/>
      <c r="AZ18" s="211"/>
      <c r="BA18" s="211"/>
      <c r="BB18" s="211"/>
      <c r="BC18" s="211"/>
      <c r="BD18" s="212"/>
    </row>
    <row r="19" spans="2:56" ht="39.950000000000003" customHeight="1">
      <c r="B19" s="83">
        <f t="shared" si="2"/>
        <v>7</v>
      </c>
      <c r="C19" s="197"/>
      <c r="D19" s="198"/>
      <c r="E19" s="199"/>
      <c r="F19" s="198"/>
      <c r="G19" s="200"/>
      <c r="H19" s="201"/>
      <c r="I19" s="201"/>
      <c r="J19" s="201"/>
      <c r="K19" s="202"/>
      <c r="L19" s="203"/>
      <c r="M19" s="204"/>
      <c r="N19" s="204"/>
      <c r="O19" s="205"/>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206" t="str">
        <f>IF($AZ$3="４週",SUM(P19:AQ19),IF($AZ$3="暦月",SUM(P19:AT19),""))</f>
        <v/>
      </c>
      <c r="AV19" s="207"/>
      <c r="AW19" s="208" t="str">
        <f t="shared" si="1"/>
        <v/>
      </c>
      <c r="AX19" s="209"/>
      <c r="AY19" s="210"/>
      <c r="AZ19" s="211"/>
      <c r="BA19" s="211"/>
      <c r="BB19" s="211"/>
      <c r="BC19" s="211"/>
      <c r="BD19" s="212"/>
    </row>
    <row r="20" spans="2:56" ht="39.950000000000003" customHeight="1">
      <c r="B20" s="83">
        <f t="shared" si="2"/>
        <v>8</v>
      </c>
      <c r="C20" s="197"/>
      <c r="D20" s="198"/>
      <c r="E20" s="199"/>
      <c r="F20" s="198"/>
      <c r="G20" s="200"/>
      <c r="H20" s="201"/>
      <c r="I20" s="201"/>
      <c r="J20" s="201"/>
      <c r="K20" s="202"/>
      <c r="L20" s="203"/>
      <c r="M20" s="204"/>
      <c r="N20" s="204"/>
      <c r="O20" s="205"/>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206" t="str">
        <f t="shared" si="3"/>
        <v/>
      </c>
      <c r="AV20" s="207"/>
      <c r="AW20" s="208" t="str">
        <f t="shared" si="1"/>
        <v/>
      </c>
      <c r="AX20" s="209"/>
      <c r="AY20" s="210"/>
      <c r="AZ20" s="211"/>
      <c r="BA20" s="211"/>
      <c r="BB20" s="211"/>
      <c r="BC20" s="211"/>
      <c r="BD20" s="212"/>
    </row>
    <row r="21" spans="2:56" ht="39.950000000000003" customHeight="1">
      <c r="B21" s="83">
        <f t="shared" si="2"/>
        <v>9</v>
      </c>
      <c r="C21" s="197"/>
      <c r="D21" s="198"/>
      <c r="E21" s="199"/>
      <c r="F21" s="198"/>
      <c r="G21" s="200"/>
      <c r="H21" s="201"/>
      <c r="I21" s="201"/>
      <c r="J21" s="201"/>
      <c r="K21" s="202"/>
      <c r="L21" s="203"/>
      <c r="M21" s="204"/>
      <c r="N21" s="204"/>
      <c r="O21" s="205"/>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206" t="str">
        <f t="shared" si="3"/>
        <v/>
      </c>
      <c r="AV21" s="207"/>
      <c r="AW21" s="208" t="str">
        <f t="shared" si="1"/>
        <v/>
      </c>
      <c r="AX21" s="209"/>
      <c r="AY21" s="210"/>
      <c r="AZ21" s="211"/>
      <c r="BA21" s="211"/>
      <c r="BB21" s="211"/>
      <c r="BC21" s="211"/>
      <c r="BD21" s="212"/>
    </row>
    <row r="22" spans="2:56" ht="39.950000000000003" customHeight="1">
      <c r="B22" s="83">
        <f t="shared" si="2"/>
        <v>10</v>
      </c>
      <c r="C22" s="197"/>
      <c r="D22" s="198"/>
      <c r="E22" s="199"/>
      <c r="F22" s="198"/>
      <c r="G22" s="200"/>
      <c r="H22" s="201"/>
      <c r="I22" s="201"/>
      <c r="J22" s="201"/>
      <c r="K22" s="202"/>
      <c r="L22" s="203"/>
      <c r="M22" s="204"/>
      <c r="N22" s="204"/>
      <c r="O22" s="205"/>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206" t="str">
        <f t="shared" si="3"/>
        <v/>
      </c>
      <c r="AV22" s="207"/>
      <c r="AW22" s="208" t="str">
        <f t="shared" si="1"/>
        <v/>
      </c>
      <c r="AX22" s="209"/>
      <c r="AY22" s="210"/>
      <c r="AZ22" s="211"/>
      <c r="BA22" s="211"/>
      <c r="BB22" s="211"/>
      <c r="BC22" s="211"/>
      <c r="BD22" s="212"/>
    </row>
    <row r="23" spans="2:56" ht="39.950000000000003" customHeight="1">
      <c r="B23" s="83">
        <f t="shared" si="2"/>
        <v>11</v>
      </c>
      <c r="C23" s="197"/>
      <c r="D23" s="198"/>
      <c r="E23" s="199"/>
      <c r="F23" s="198"/>
      <c r="G23" s="200"/>
      <c r="H23" s="201"/>
      <c r="I23" s="201"/>
      <c r="J23" s="201"/>
      <c r="K23" s="202"/>
      <c r="L23" s="203"/>
      <c r="M23" s="204"/>
      <c r="N23" s="204"/>
      <c r="O23" s="205"/>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206" t="str">
        <f t="shared" si="3"/>
        <v/>
      </c>
      <c r="AV23" s="207"/>
      <c r="AW23" s="208" t="str">
        <f t="shared" si="1"/>
        <v/>
      </c>
      <c r="AX23" s="209"/>
      <c r="AY23" s="210"/>
      <c r="AZ23" s="211"/>
      <c r="BA23" s="211"/>
      <c r="BB23" s="211"/>
      <c r="BC23" s="211"/>
      <c r="BD23" s="212"/>
    </row>
    <row r="24" spans="2:56" ht="39.950000000000003" customHeight="1">
      <c r="B24" s="83">
        <f t="shared" si="2"/>
        <v>12</v>
      </c>
      <c r="C24" s="197"/>
      <c r="D24" s="198"/>
      <c r="E24" s="199"/>
      <c r="F24" s="198"/>
      <c r="G24" s="200"/>
      <c r="H24" s="201"/>
      <c r="I24" s="201"/>
      <c r="J24" s="201"/>
      <c r="K24" s="202"/>
      <c r="L24" s="203"/>
      <c r="M24" s="204"/>
      <c r="N24" s="204"/>
      <c r="O24" s="205"/>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206" t="str">
        <f t="shared" si="3"/>
        <v/>
      </c>
      <c r="AV24" s="207"/>
      <c r="AW24" s="208" t="str">
        <f t="shared" si="1"/>
        <v/>
      </c>
      <c r="AX24" s="209"/>
      <c r="AY24" s="210"/>
      <c r="AZ24" s="211"/>
      <c r="BA24" s="211"/>
      <c r="BB24" s="211"/>
      <c r="BC24" s="211"/>
      <c r="BD24" s="212"/>
    </row>
    <row r="25" spans="2:56" ht="39.950000000000003" customHeight="1">
      <c r="B25" s="83">
        <f t="shared" si="2"/>
        <v>13</v>
      </c>
      <c r="C25" s="197"/>
      <c r="D25" s="198"/>
      <c r="E25" s="199"/>
      <c r="F25" s="198"/>
      <c r="G25" s="200"/>
      <c r="H25" s="201"/>
      <c r="I25" s="201"/>
      <c r="J25" s="201"/>
      <c r="K25" s="202"/>
      <c r="L25" s="203"/>
      <c r="M25" s="204"/>
      <c r="N25" s="204"/>
      <c r="O25" s="205"/>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206" t="str">
        <f t="shared" si="3"/>
        <v/>
      </c>
      <c r="AV25" s="207"/>
      <c r="AW25" s="208" t="str">
        <f t="shared" si="1"/>
        <v/>
      </c>
      <c r="AX25" s="209"/>
      <c r="AY25" s="210"/>
      <c r="AZ25" s="211"/>
      <c r="BA25" s="211"/>
      <c r="BB25" s="211"/>
      <c r="BC25" s="211"/>
      <c r="BD25" s="212"/>
    </row>
    <row r="26" spans="2:56" ht="39.950000000000003" customHeight="1">
      <c r="B26" s="83">
        <f t="shared" si="2"/>
        <v>14</v>
      </c>
      <c r="C26" s="197"/>
      <c r="D26" s="198"/>
      <c r="E26" s="199"/>
      <c r="F26" s="198"/>
      <c r="G26" s="200"/>
      <c r="H26" s="201"/>
      <c r="I26" s="201"/>
      <c r="J26" s="201"/>
      <c r="K26" s="202"/>
      <c r="L26" s="203"/>
      <c r="M26" s="204"/>
      <c r="N26" s="204"/>
      <c r="O26" s="205"/>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206" t="str">
        <f t="shared" si="3"/>
        <v/>
      </c>
      <c r="AV26" s="207"/>
      <c r="AW26" s="208" t="str">
        <f t="shared" si="1"/>
        <v/>
      </c>
      <c r="AX26" s="209"/>
      <c r="AY26" s="210"/>
      <c r="AZ26" s="211"/>
      <c r="BA26" s="211"/>
      <c r="BB26" s="211"/>
      <c r="BC26" s="211"/>
      <c r="BD26" s="212"/>
    </row>
    <row r="27" spans="2:56" ht="39.950000000000003" customHeight="1">
      <c r="B27" s="83">
        <f t="shared" si="2"/>
        <v>15</v>
      </c>
      <c r="C27" s="197"/>
      <c r="D27" s="198"/>
      <c r="E27" s="199"/>
      <c r="F27" s="198"/>
      <c r="G27" s="200"/>
      <c r="H27" s="201"/>
      <c r="I27" s="201"/>
      <c r="J27" s="201"/>
      <c r="K27" s="202"/>
      <c r="L27" s="203"/>
      <c r="M27" s="204"/>
      <c r="N27" s="204"/>
      <c r="O27" s="205"/>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206" t="str">
        <f t="shared" si="3"/>
        <v/>
      </c>
      <c r="AV27" s="207"/>
      <c r="AW27" s="208" t="str">
        <f t="shared" si="1"/>
        <v/>
      </c>
      <c r="AX27" s="209"/>
      <c r="AY27" s="210"/>
      <c r="AZ27" s="211"/>
      <c r="BA27" s="211"/>
      <c r="BB27" s="211"/>
      <c r="BC27" s="211"/>
      <c r="BD27" s="212"/>
    </row>
    <row r="28" spans="2:56" ht="39.950000000000003" customHeight="1">
      <c r="B28" s="83">
        <f t="shared" si="2"/>
        <v>16</v>
      </c>
      <c r="C28" s="197"/>
      <c r="D28" s="198"/>
      <c r="E28" s="199"/>
      <c r="F28" s="198"/>
      <c r="G28" s="200"/>
      <c r="H28" s="201"/>
      <c r="I28" s="201"/>
      <c r="J28" s="201"/>
      <c r="K28" s="202"/>
      <c r="L28" s="203"/>
      <c r="M28" s="204"/>
      <c r="N28" s="204"/>
      <c r="O28" s="205"/>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206" t="str">
        <f t="shared" si="3"/>
        <v/>
      </c>
      <c r="AV28" s="207"/>
      <c r="AW28" s="208" t="str">
        <f t="shared" si="1"/>
        <v/>
      </c>
      <c r="AX28" s="209"/>
      <c r="AY28" s="210"/>
      <c r="AZ28" s="211"/>
      <c r="BA28" s="211"/>
      <c r="BB28" s="211"/>
      <c r="BC28" s="211"/>
      <c r="BD28" s="212"/>
    </row>
    <row r="29" spans="2:56" ht="39.950000000000003" customHeight="1">
      <c r="B29" s="83">
        <f t="shared" si="2"/>
        <v>17</v>
      </c>
      <c r="C29" s="197"/>
      <c r="D29" s="198"/>
      <c r="E29" s="199"/>
      <c r="F29" s="198"/>
      <c r="G29" s="200"/>
      <c r="H29" s="201"/>
      <c r="I29" s="201"/>
      <c r="J29" s="201"/>
      <c r="K29" s="202"/>
      <c r="L29" s="203"/>
      <c r="M29" s="204"/>
      <c r="N29" s="204"/>
      <c r="O29" s="205"/>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206" t="str">
        <f t="shared" si="3"/>
        <v/>
      </c>
      <c r="AV29" s="207"/>
      <c r="AW29" s="208" t="str">
        <f t="shared" si="1"/>
        <v/>
      </c>
      <c r="AX29" s="209"/>
      <c r="AY29" s="210"/>
      <c r="AZ29" s="211"/>
      <c r="BA29" s="211"/>
      <c r="BB29" s="211"/>
      <c r="BC29" s="211"/>
      <c r="BD29" s="212"/>
    </row>
    <row r="30" spans="2:56" ht="39.950000000000003" customHeight="1">
      <c r="B30" s="83">
        <f t="shared" si="2"/>
        <v>18</v>
      </c>
      <c r="C30" s="197"/>
      <c r="D30" s="198"/>
      <c r="E30" s="199"/>
      <c r="F30" s="198"/>
      <c r="G30" s="200"/>
      <c r="H30" s="201"/>
      <c r="I30" s="201"/>
      <c r="J30" s="201"/>
      <c r="K30" s="202"/>
      <c r="L30" s="203"/>
      <c r="M30" s="204"/>
      <c r="N30" s="204"/>
      <c r="O30" s="205"/>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206" t="str">
        <f t="shared" ref="AU30" si="4">IF($AZ$3="４週",SUM(P30:AQ30),IF($AZ$3="暦月",SUM(P30:AT30),""))</f>
        <v/>
      </c>
      <c r="AV30" s="207"/>
      <c r="AW30" s="208" t="str">
        <f t="shared" si="1"/>
        <v/>
      </c>
      <c r="AX30" s="209"/>
      <c r="AY30" s="210"/>
      <c r="AZ30" s="211"/>
      <c r="BA30" s="211"/>
      <c r="BB30" s="211"/>
      <c r="BC30" s="211"/>
      <c r="BD30" s="212"/>
    </row>
    <row r="31" spans="2:56" ht="39.950000000000003" customHeight="1">
      <c r="B31" s="83">
        <f t="shared" si="2"/>
        <v>19</v>
      </c>
      <c r="C31" s="197"/>
      <c r="D31" s="198"/>
      <c r="E31" s="199"/>
      <c r="F31" s="198"/>
      <c r="G31" s="200"/>
      <c r="H31" s="201"/>
      <c r="I31" s="201"/>
      <c r="J31" s="201"/>
      <c r="K31" s="202"/>
      <c r="L31" s="203"/>
      <c r="M31" s="204"/>
      <c r="N31" s="204"/>
      <c r="O31" s="205"/>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206" t="str">
        <f t="shared" ref="AU31:AU71" si="5">IF($AZ$3="４週",SUM(P31:AQ31),IF($AZ$3="暦月",SUM(P31:AT31),""))</f>
        <v/>
      </c>
      <c r="AV31" s="207"/>
      <c r="AW31" s="208" t="str">
        <f t="shared" si="1"/>
        <v/>
      </c>
      <c r="AX31" s="209"/>
      <c r="AY31" s="210"/>
      <c r="AZ31" s="211"/>
      <c r="BA31" s="211"/>
      <c r="BB31" s="211"/>
      <c r="BC31" s="211"/>
      <c r="BD31" s="212"/>
    </row>
    <row r="32" spans="2:56" ht="39.950000000000003" customHeight="1">
      <c r="B32" s="83">
        <f t="shared" si="2"/>
        <v>20</v>
      </c>
      <c r="C32" s="197"/>
      <c r="D32" s="198"/>
      <c r="E32" s="199"/>
      <c r="F32" s="198"/>
      <c r="G32" s="200"/>
      <c r="H32" s="201"/>
      <c r="I32" s="201"/>
      <c r="J32" s="201"/>
      <c r="K32" s="202"/>
      <c r="L32" s="203"/>
      <c r="M32" s="204"/>
      <c r="N32" s="204"/>
      <c r="O32" s="205"/>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206" t="str">
        <f t="shared" si="5"/>
        <v/>
      </c>
      <c r="AV32" s="207"/>
      <c r="AW32" s="208" t="str">
        <f t="shared" si="1"/>
        <v/>
      </c>
      <c r="AX32" s="209"/>
      <c r="AY32" s="210"/>
      <c r="AZ32" s="211"/>
      <c r="BA32" s="211"/>
      <c r="BB32" s="211"/>
      <c r="BC32" s="211"/>
      <c r="BD32" s="212"/>
    </row>
    <row r="33" spans="2:56" ht="39.950000000000003" customHeight="1">
      <c r="B33" s="83">
        <f t="shared" si="2"/>
        <v>21</v>
      </c>
      <c r="C33" s="197"/>
      <c r="D33" s="198"/>
      <c r="E33" s="199"/>
      <c r="F33" s="198"/>
      <c r="G33" s="200"/>
      <c r="H33" s="201"/>
      <c r="I33" s="201"/>
      <c r="J33" s="201"/>
      <c r="K33" s="202"/>
      <c r="L33" s="203"/>
      <c r="M33" s="204"/>
      <c r="N33" s="204"/>
      <c r="O33" s="205"/>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206" t="str">
        <f t="shared" si="5"/>
        <v/>
      </c>
      <c r="AV33" s="207"/>
      <c r="AW33" s="208" t="str">
        <f t="shared" si="1"/>
        <v/>
      </c>
      <c r="AX33" s="209"/>
      <c r="AY33" s="210"/>
      <c r="AZ33" s="211"/>
      <c r="BA33" s="211"/>
      <c r="BB33" s="211"/>
      <c r="BC33" s="211"/>
      <c r="BD33" s="212"/>
    </row>
    <row r="34" spans="2:56" ht="39.950000000000003" customHeight="1">
      <c r="B34" s="83">
        <f t="shared" si="2"/>
        <v>22</v>
      </c>
      <c r="C34" s="197"/>
      <c r="D34" s="198"/>
      <c r="E34" s="199"/>
      <c r="F34" s="198"/>
      <c r="G34" s="200"/>
      <c r="H34" s="201"/>
      <c r="I34" s="201"/>
      <c r="J34" s="201"/>
      <c r="K34" s="202"/>
      <c r="L34" s="203"/>
      <c r="M34" s="204"/>
      <c r="N34" s="204"/>
      <c r="O34" s="205"/>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206" t="str">
        <f t="shared" si="5"/>
        <v/>
      </c>
      <c r="AV34" s="207"/>
      <c r="AW34" s="208" t="str">
        <f t="shared" si="1"/>
        <v/>
      </c>
      <c r="AX34" s="209"/>
      <c r="AY34" s="210"/>
      <c r="AZ34" s="211"/>
      <c r="BA34" s="211"/>
      <c r="BB34" s="211"/>
      <c r="BC34" s="211"/>
      <c r="BD34" s="212"/>
    </row>
    <row r="35" spans="2:56" ht="39.950000000000003" customHeight="1">
      <c r="B35" s="83">
        <f t="shared" si="2"/>
        <v>23</v>
      </c>
      <c r="C35" s="197"/>
      <c r="D35" s="198"/>
      <c r="E35" s="199"/>
      <c r="F35" s="198"/>
      <c r="G35" s="200"/>
      <c r="H35" s="201"/>
      <c r="I35" s="201"/>
      <c r="J35" s="201"/>
      <c r="K35" s="202"/>
      <c r="L35" s="203"/>
      <c r="M35" s="204"/>
      <c r="N35" s="204"/>
      <c r="O35" s="205"/>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206" t="str">
        <f t="shared" si="5"/>
        <v/>
      </c>
      <c r="AV35" s="207"/>
      <c r="AW35" s="208" t="str">
        <f t="shared" si="1"/>
        <v/>
      </c>
      <c r="AX35" s="209"/>
      <c r="AY35" s="210"/>
      <c r="AZ35" s="211"/>
      <c r="BA35" s="211"/>
      <c r="BB35" s="211"/>
      <c r="BC35" s="211"/>
      <c r="BD35" s="212"/>
    </row>
    <row r="36" spans="2:56" ht="39.950000000000003" customHeight="1">
      <c r="B36" s="83">
        <f t="shared" si="2"/>
        <v>24</v>
      </c>
      <c r="C36" s="197"/>
      <c r="D36" s="198"/>
      <c r="E36" s="199"/>
      <c r="F36" s="198"/>
      <c r="G36" s="200"/>
      <c r="H36" s="201"/>
      <c r="I36" s="201"/>
      <c r="J36" s="201"/>
      <c r="K36" s="202"/>
      <c r="L36" s="203"/>
      <c r="M36" s="204"/>
      <c r="N36" s="204"/>
      <c r="O36" s="205"/>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206" t="str">
        <f t="shared" si="5"/>
        <v/>
      </c>
      <c r="AV36" s="207"/>
      <c r="AW36" s="208" t="str">
        <f t="shared" si="1"/>
        <v/>
      </c>
      <c r="AX36" s="209"/>
      <c r="AY36" s="210"/>
      <c r="AZ36" s="211"/>
      <c r="BA36" s="211"/>
      <c r="BB36" s="211"/>
      <c r="BC36" s="211"/>
      <c r="BD36" s="212"/>
    </row>
    <row r="37" spans="2:56" ht="39.950000000000003" customHeight="1">
      <c r="B37" s="83">
        <f t="shared" si="2"/>
        <v>25</v>
      </c>
      <c r="C37" s="197"/>
      <c r="D37" s="198"/>
      <c r="E37" s="199"/>
      <c r="F37" s="198"/>
      <c r="G37" s="200"/>
      <c r="H37" s="201"/>
      <c r="I37" s="201"/>
      <c r="J37" s="201"/>
      <c r="K37" s="202"/>
      <c r="L37" s="203"/>
      <c r="M37" s="204"/>
      <c r="N37" s="204"/>
      <c r="O37" s="205"/>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206" t="str">
        <f t="shared" si="5"/>
        <v/>
      </c>
      <c r="AV37" s="207"/>
      <c r="AW37" s="208" t="str">
        <f t="shared" si="1"/>
        <v/>
      </c>
      <c r="AX37" s="209"/>
      <c r="AY37" s="210"/>
      <c r="AZ37" s="211"/>
      <c r="BA37" s="211"/>
      <c r="BB37" s="211"/>
      <c r="BC37" s="211"/>
      <c r="BD37" s="212"/>
    </row>
    <row r="38" spans="2:56" ht="39.950000000000003" customHeight="1">
      <c r="B38" s="56">
        <f t="shared" si="2"/>
        <v>26</v>
      </c>
      <c r="C38" s="197"/>
      <c r="D38" s="198"/>
      <c r="E38" s="199"/>
      <c r="F38" s="198"/>
      <c r="G38" s="200"/>
      <c r="H38" s="201"/>
      <c r="I38" s="201"/>
      <c r="J38" s="201"/>
      <c r="K38" s="202"/>
      <c r="L38" s="203"/>
      <c r="M38" s="204"/>
      <c r="N38" s="204"/>
      <c r="O38" s="205"/>
      <c r="P38" s="116"/>
      <c r="Q38" s="117"/>
      <c r="R38" s="117"/>
      <c r="S38" s="117"/>
      <c r="T38" s="117"/>
      <c r="U38" s="117"/>
      <c r="V38" s="118"/>
      <c r="W38" s="116"/>
      <c r="X38" s="117"/>
      <c r="Y38" s="117"/>
      <c r="Z38" s="117"/>
      <c r="AA38" s="117"/>
      <c r="AB38" s="117"/>
      <c r="AC38" s="118"/>
      <c r="AD38" s="116"/>
      <c r="AE38" s="117"/>
      <c r="AF38" s="117"/>
      <c r="AG38" s="117"/>
      <c r="AH38" s="117"/>
      <c r="AI38" s="117"/>
      <c r="AJ38" s="118"/>
      <c r="AK38" s="116"/>
      <c r="AL38" s="117"/>
      <c r="AM38" s="117"/>
      <c r="AN38" s="117"/>
      <c r="AO38" s="117"/>
      <c r="AP38" s="117"/>
      <c r="AQ38" s="118"/>
      <c r="AR38" s="116"/>
      <c r="AS38" s="117"/>
      <c r="AT38" s="118"/>
      <c r="AU38" s="206" t="str">
        <f t="shared" si="5"/>
        <v/>
      </c>
      <c r="AV38" s="207"/>
      <c r="AW38" s="208" t="str">
        <f t="shared" si="1"/>
        <v/>
      </c>
      <c r="AX38" s="209"/>
      <c r="AY38" s="210"/>
      <c r="AZ38" s="211"/>
      <c r="BA38" s="211"/>
      <c r="BB38" s="211"/>
      <c r="BC38" s="211"/>
      <c r="BD38" s="212"/>
    </row>
    <row r="39" spans="2:56" ht="39.950000000000003" customHeight="1">
      <c r="B39" s="56">
        <f t="shared" si="2"/>
        <v>27</v>
      </c>
      <c r="C39" s="197"/>
      <c r="D39" s="198"/>
      <c r="E39" s="199"/>
      <c r="F39" s="198"/>
      <c r="G39" s="200"/>
      <c r="H39" s="201"/>
      <c r="I39" s="201"/>
      <c r="J39" s="201"/>
      <c r="K39" s="202"/>
      <c r="L39" s="203"/>
      <c r="M39" s="204"/>
      <c r="N39" s="204"/>
      <c r="O39" s="205"/>
      <c r="P39" s="116"/>
      <c r="Q39" s="117"/>
      <c r="R39" s="117"/>
      <c r="S39" s="117"/>
      <c r="T39" s="117"/>
      <c r="U39" s="117"/>
      <c r="V39" s="118"/>
      <c r="W39" s="116"/>
      <c r="X39" s="117"/>
      <c r="Y39" s="117"/>
      <c r="Z39" s="117"/>
      <c r="AA39" s="117"/>
      <c r="AB39" s="117"/>
      <c r="AC39" s="118"/>
      <c r="AD39" s="116"/>
      <c r="AE39" s="117"/>
      <c r="AF39" s="117"/>
      <c r="AG39" s="117"/>
      <c r="AH39" s="117"/>
      <c r="AI39" s="117"/>
      <c r="AJ39" s="118"/>
      <c r="AK39" s="116"/>
      <c r="AL39" s="117"/>
      <c r="AM39" s="117"/>
      <c r="AN39" s="117"/>
      <c r="AO39" s="117"/>
      <c r="AP39" s="117"/>
      <c r="AQ39" s="118"/>
      <c r="AR39" s="116"/>
      <c r="AS39" s="117"/>
      <c r="AT39" s="118"/>
      <c r="AU39" s="206" t="str">
        <f t="shared" si="5"/>
        <v/>
      </c>
      <c r="AV39" s="207"/>
      <c r="AW39" s="208" t="str">
        <f t="shared" si="1"/>
        <v/>
      </c>
      <c r="AX39" s="209"/>
      <c r="AY39" s="210"/>
      <c r="AZ39" s="211"/>
      <c r="BA39" s="211"/>
      <c r="BB39" s="211"/>
      <c r="BC39" s="211"/>
      <c r="BD39" s="212"/>
    </row>
    <row r="40" spans="2:56" ht="39.950000000000003" customHeight="1">
      <c r="B40" s="83">
        <f t="shared" si="2"/>
        <v>28</v>
      </c>
      <c r="C40" s="197"/>
      <c r="D40" s="198"/>
      <c r="E40" s="199"/>
      <c r="F40" s="198"/>
      <c r="G40" s="200"/>
      <c r="H40" s="201"/>
      <c r="I40" s="201"/>
      <c r="J40" s="201"/>
      <c r="K40" s="202"/>
      <c r="L40" s="203"/>
      <c r="M40" s="204"/>
      <c r="N40" s="204"/>
      <c r="O40" s="205"/>
      <c r="P40" s="116"/>
      <c r="Q40" s="117"/>
      <c r="R40" s="117"/>
      <c r="S40" s="117"/>
      <c r="T40" s="117"/>
      <c r="U40" s="117"/>
      <c r="V40" s="118"/>
      <c r="W40" s="116"/>
      <c r="X40" s="117"/>
      <c r="Y40" s="117"/>
      <c r="Z40" s="117"/>
      <c r="AA40" s="117"/>
      <c r="AB40" s="117"/>
      <c r="AC40" s="118"/>
      <c r="AD40" s="116"/>
      <c r="AE40" s="117"/>
      <c r="AF40" s="117"/>
      <c r="AG40" s="117"/>
      <c r="AH40" s="117"/>
      <c r="AI40" s="117"/>
      <c r="AJ40" s="118"/>
      <c r="AK40" s="116"/>
      <c r="AL40" s="117"/>
      <c r="AM40" s="117"/>
      <c r="AN40" s="117"/>
      <c r="AO40" s="117"/>
      <c r="AP40" s="117"/>
      <c r="AQ40" s="118"/>
      <c r="AR40" s="116"/>
      <c r="AS40" s="117"/>
      <c r="AT40" s="118"/>
      <c r="AU40" s="206" t="str">
        <f t="shared" si="5"/>
        <v/>
      </c>
      <c r="AV40" s="207"/>
      <c r="AW40" s="208" t="str">
        <f t="shared" si="1"/>
        <v/>
      </c>
      <c r="AX40" s="209"/>
      <c r="AY40" s="210"/>
      <c r="AZ40" s="211"/>
      <c r="BA40" s="211"/>
      <c r="BB40" s="211"/>
      <c r="BC40" s="211"/>
      <c r="BD40" s="212"/>
    </row>
    <row r="41" spans="2:56" ht="39.950000000000003" customHeight="1">
      <c r="B41" s="83">
        <f t="shared" si="2"/>
        <v>29</v>
      </c>
      <c r="C41" s="197"/>
      <c r="D41" s="198"/>
      <c r="E41" s="199"/>
      <c r="F41" s="198"/>
      <c r="G41" s="200"/>
      <c r="H41" s="201"/>
      <c r="I41" s="201"/>
      <c r="J41" s="201"/>
      <c r="K41" s="202"/>
      <c r="L41" s="203"/>
      <c r="M41" s="204"/>
      <c r="N41" s="204"/>
      <c r="O41" s="205"/>
      <c r="P41" s="110"/>
      <c r="Q41" s="111"/>
      <c r="R41" s="111"/>
      <c r="S41" s="111"/>
      <c r="T41" s="111"/>
      <c r="U41" s="111"/>
      <c r="V41" s="112"/>
      <c r="W41" s="110"/>
      <c r="X41" s="111"/>
      <c r="Y41" s="111"/>
      <c r="Z41" s="111"/>
      <c r="AA41" s="111"/>
      <c r="AB41" s="111"/>
      <c r="AC41" s="112"/>
      <c r="AD41" s="110"/>
      <c r="AE41" s="111"/>
      <c r="AF41" s="111"/>
      <c r="AG41" s="111"/>
      <c r="AH41" s="111"/>
      <c r="AI41" s="111"/>
      <c r="AJ41" s="112"/>
      <c r="AK41" s="110"/>
      <c r="AL41" s="111"/>
      <c r="AM41" s="111"/>
      <c r="AN41" s="111"/>
      <c r="AO41" s="111"/>
      <c r="AP41" s="111"/>
      <c r="AQ41" s="112"/>
      <c r="AR41" s="110"/>
      <c r="AS41" s="111"/>
      <c r="AT41" s="112"/>
      <c r="AU41" s="206" t="str">
        <f t="shared" si="5"/>
        <v/>
      </c>
      <c r="AV41" s="207"/>
      <c r="AW41" s="208" t="str">
        <f t="shared" si="1"/>
        <v/>
      </c>
      <c r="AX41" s="209"/>
      <c r="AY41" s="210"/>
      <c r="AZ41" s="211"/>
      <c r="BA41" s="211"/>
      <c r="BB41" s="211"/>
      <c r="BC41" s="211"/>
      <c r="BD41" s="212"/>
    </row>
    <row r="42" spans="2:56" ht="39.950000000000003" customHeight="1">
      <c r="B42" s="83">
        <f t="shared" si="2"/>
        <v>30</v>
      </c>
      <c r="C42" s="197"/>
      <c r="D42" s="198"/>
      <c r="E42" s="199"/>
      <c r="F42" s="198"/>
      <c r="G42" s="200"/>
      <c r="H42" s="201"/>
      <c r="I42" s="201"/>
      <c r="J42" s="201"/>
      <c r="K42" s="202"/>
      <c r="L42" s="203"/>
      <c r="M42" s="204"/>
      <c r="N42" s="204"/>
      <c r="O42" s="205"/>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206" t="str">
        <f t="shared" si="5"/>
        <v/>
      </c>
      <c r="AV42" s="207"/>
      <c r="AW42" s="208" t="str">
        <f t="shared" si="1"/>
        <v/>
      </c>
      <c r="AX42" s="209"/>
      <c r="AY42" s="210"/>
      <c r="AZ42" s="211"/>
      <c r="BA42" s="211"/>
      <c r="BB42" s="211"/>
      <c r="BC42" s="211"/>
      <c r="BD42" s="212"/>
    </row>
    <row r="43" spans="2:56" ht="39.950000000000003" customHeight="1">
      <c r="B43" s="83">
        <f t="shared" si="2"/>
        <v>31</v>
      </c>
      <c r="C43" s="197"/>
      <c r="D43" s="198"/>
      <c r="E43" s="199"/>
      <c r="F43" s="198"/>
      <c r="G43" s="200"/>
      <c r="H43" s="201"/>
      <c r="I43" s="201"/>
      <c r="J43" s="201"/>
      <c r="K43" s="202"/>
      <c r="L43" s="203"/>
      <c r="M43" s="204"/>
      <c r="N43" s="204"/>
      <c r="O43" s="205"/>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206" t="str">
        <f t="shared" si="5"/>
        <v/>
      </c>
      <c r="AV43" s="207"/>
      <c r="AW43" s="208" t="str">
        <f t="shared" si="1"/>
        <v/>
      </c>
      <c r="AX43" s="209"/>
      <c r="AY43" s="210"/>
      <c r="AZ43" s="211"/>
      <c r="BA43" s="211"/>
      <c r="BB43" s="211"/>
      <c r="BC43" s="211"/>
      <c r="BD43" s="212"/>
    </row>
    <row r="44" spans="2:56" ht="39.950000000000003" customHeight="1">
      <c r="B44" s="83">
        <f t="shared" si="2"/>
        <v>32</v>
      </c>
      <c r="C44" s="197"/>
      <c r="D44" s="198"/>
      <c r="E44" s="199"/>
      <c r="F44" s="198"/>
      <c r="G44" s="200"/>
      <c r="H44" s="201"/>
      <c r="I44" s="201"/>
      <c r="J44" s="201"/>
      <c r="K44" s="202"/>
      <c r="L44" s="203"/>
      <c r="M44" s="204"/>
      <c r="N44" s="204"/>
      <c r="O44" s="205"/>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206" t="str">
        <f t="shared" si="5"/>
        <v/>
      </c>
      <c r="AV44" s="207"/>
      <c r="AW44" s="208" t="str">
        <f t="shared" si="1"/>
        <v/>
      </c>
      <c r="AX44" s="209"/>
      <c r="AY44" s="210"/>
      <c r="AZ44" s="211"/>
      <c r="BA44" s="211"/>
      <c r="BB44" s="211"/>
      <c r="BC44" s="211"/>
      <c r="BD44" s="212"/>
    </row>
    <row r="45" spans="2:56" ht="39.950000000000003" customHeight="1">
      <c r="B45" s="83">
        <f t="shared" si="2"/>
        <v>33</v>
      </c>
      <c r="C45" s="197"/>
      <c r="D45" s="198"/>
      <c r="E45" s="199"/>
      <c r="F45" s="198"/>
      <c r="G45" s="200"/>
      <c r="H45" s="201"/>
      <c r="I45" s="201"/>
      <c r="J45" s="201"/>
      <c r="K45" s="202"/>
      <c r="L45" s="203"/>
      <c r="M45" s="204"/>
      <c r="N45" s="204"/>
      <c r="O45" s="205"/>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206" t="str">
        <f t="shared" si="5"/>
        <v/>
      </c>
      <c r="AV45" s="207"/>
      <c r="AW45" s="208" t="str">
        <f t="shared" ref="AW45:AW71" si="6">IF($AZ$3="４週",AU45/4,IF($AZ$3="暦月",AU45/($AZ$6/7),""))</f>
        <v/>
      </c>
      <c r="AX45" s="209"/>
      <c r="AY45" s="210"/>
      <c r="AZ45" s="211"/>
      <c r="BA45" s="211"/>
      <c r="BB45" s="211"/>
      <c r="BC45" s="211"/>
      <c r="BD45" s="212"/>
    </row>
    <row r="46" spans="2:56" ht="39.950000000000003" customHeight="1">
      <c r="B46" s="83">
        <f t="shared" si="2"/>
        <v>34</v>
      </c>
      <c r="C46" s="197"/>
      <c r="D46" s="198"/>
      <c r="E46" s="199"/>
      <c r="F46" s="198"/>
      <c r="G46" s="200"/>
      <c r="H46" s="201"/>
      <c r="I46" s="201"/>
      <c r="J46" s="201"/>
      <c r="K46" s="202"/>
      <c r="L46" s="203"/>
      <c r="M46" s="204"/>
      <c r="N46" s="204"/>
      <c r="O46" s="205"/>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206" t="str">
        <f t="shared" si="5"/>
        <v/>
      </c>
      <c r="AV46" s="207"/>
      <c r="AW46" s="208" t="str">
        <f t="shared" si="6"/>
        <v/>
      </c>
      <c r="AX46" s="209"/>
      <c r="AY46" s="210"/>
      <c r="AZ46" s="211"/>
      <c r="BA46" s="211"/>
      <c r="BB46" s="211"/>
      <c r="BC46" s="211"/>
      <c r="BD46" s="212"/>
    </row>
    <row r="47" spans="2:56" ht="39.950000000000003" customHeight="1">
      <c r="B47" s="83">
        <f t="shared" si="2"/>
        <v>35</v>
      </c>
      <c r="C47" s="197"/>
      <c r="D47" s="198"/>
      <c r="E47" s="199"/>
      <c r="F47" s="198"/>
      <c r="G47" s="200"/>
      <c r="H47" s="201"/>
      <c r="I47" s="201"/>
      <c r="J47" s="201"/>
      <c r="K47" s="202"/>
      <c r="L47" s="203"/>
      <c r="M47" s="204"/>
      <c r="N47" s="204"/>
      <c r="O47" s="205"/>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206" t="str">
        <f t="shared" si="5"/>
        <v/>
      </c>
      <c r="AV47" s="207"/>
      <c r="AW47" s="208" t="str">
        <f t="shared" si="6"/>
        <v/>
      </c>
      <c r="AX47" s="209"/>
      <c r="AY47" s="210"/>
      <c r="AZ47" s="211"/>
      <c r="BA47" s="211"/>
      <c r="BB47" s="211"/>
      <c r="BC47" s="211"/>
      <c r="BD47" s="212"/>
    </row>
    <row r="48" spans="2:56" ht="39.950000000000003" customHeight="1">
      <c r="B48" s="83">
        <f t="shared" si="2"/>
        <v>36</v>
      </c>
      <c r="C48" s="197"/>
      <c r="D48" s="198"/>
      <c r="E48" s="199"/>
      <c r="F48" s="198"/>
      <c r="G48" s="200"/>
      <c r="H48" s="201"/>
      <c r="I48" s="201"/>
      <c r="J48" s="201"/>
      <c r="K48" s="202"/>
      <c r="L48" s="203"/>
      <c r="M48" s="204"/>
      <c r="N48" s="204"/>
      <c r="O48" s="205"/>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206" t="str">
        <f t="shared" si="5"/>
        <v/>
      </c>
      <c r="AV48" s="207"/>
      <c r="AW48" s="208" t="str">
        <f t="shared" si="6"/>
        <v/>
      </c>
      <c r="AX48" s="209"/>
      <c r="AY48" s="210"/>
      <c r="AZ48" s="211"/>
      <c r="BA48" s="211"/>
      <c r="BB48" s="211"/>
      <c r="BC48" s="211"/>
      <c r="BD48" s="212"/>
    </row>
    <row r="49" spans="2:56" ht="39.950000000000003" customHeight="1">
      <c r="B49" s="83">
        <f t="shared" si="2"/>
        <v>37</v>
      </c>
      <c r="C49" s="197"/>
      <c r="D49" s="198"/>
      <c r="E49" s="199"/>
      <c r="F49" s="198"/>
      <c r="G49" s="200"/>
      <c r="H49" s="201"/>
      <c r="I49" s="201"/>
      <c r="J49" s="201"/>
      <c r="K49" s="202"/>
      <c r="L49" s="203"/>
      <c r="M49" s="204"/>
      <c r="N49" s="204"/>
      <c r="O49" s="205"/>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206" t="str">
        <f t="shared" si="5"/>
        <v/>
      </c>
      <c r="AV49" s="207"/>
      <c r="AW49" s="208" t="str">
        <f t="shared" si="6"/>
        <v/>
      </c>
      <c r="AX49" s="209"/>
      <c r="AY49" s="210"/>
      <c r="AZ49" s="211"/>
      <c r="BA49" s="211"/>
      <c r="BB49" s="211"/>
      <c r="BC49" s="211"/>
      <c r="BD49" s="212"/>
    </row>
    <row r="50" spans="2:56" ht="39.950000000000003" customHeight="1">
      <c r="B50" s="83">
        <f t="shared" si="2"/>
        <v>38</v>
      </c>
      <c r="C50" s="197"/>
      <c r="D50" s="198"/>
      <c r="E50" s="199"/>
      <c r="F50" s="198"/>
      <c r="G50" s="200"/>
      <c r="H50" s="201"/>
      <c r="I50" s="201"/>
      <c r="J50" s="201"/>
      <c r="K50" s="202"/>
      <c r="L50" s="203"/>
      <c r="M50" s="204"/>
      <c r="N50" s="204"/>
      <c r="O50" s="205"/>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206" t="str">
        <f t="shared" si="5"/>
        <v/>
      </c>
      <c r="AV50" s="207"/>
      <c r="AW50" s="208" t="str">
        <f t="shared" si="6"/>
        <v/>
      </c>
      <c r="AX50" s="209"/>
      <c r="AY50" s="210"/>
      <c r="AZ50" s="211"/>
      <c r="BA50" s="211"/>
      <c r="BB50" s="211"/>
      <c r="BC50" s="211"/>
      <c r="BD50" s="212"/>
    </row>
    <row r="51" spans="2:56" ht="39.950000000000003" customHeight="1">
      <c r="B51" s="83">
        <f t="shared" si="2"/>
        <v>39</v>
      </c>
      <c r="C51" s="197"/>
      <c r="D51" s="198"/>
      <c r="E51" s="199"/>
      <c r="F51" s="198"/>
      <c r="G51" s="200"/>
      <c r="H51" s="201"/>
      <c r="I51" s="201"/>
      <c r="J51" s="201"/>
      <c r="K51" s="202"/>
      <c r="L51" s="203"/>
      <c r="M51" s="204"/>
      <c r="N51" s="204"/>
      <c r="O51" s="205"/>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206" t="str">
        <f t="shared" si="5"/>
        <v/>
      </c>
      <c r="AV51" s="207"/>
      <c r="AW51" s="208" t="str">
        <f t="shared" si="6"/>
        <v/>
      </c>
      <c r="AX51" s="209"/>
      <c r="AY51" s="210"/>
      <c r="AZ51" s="211"/>
      <c r="BA51" s="211"/>
      <c r="BB51" s="211"/>
      <c r="BC51" s="211"/>
      <c r="BD51" s="212"/>
    </row>
    <row r="52" spans="2:56" ht="39.950000000000003" customHeight="1">
      <c r="B52" s="83">
        <f t="shared" si="2"/>
        <v>40</v>
      </c>
      <c r="C52" s="197"/>
      <c r="D52" s="198"/>
      <c r="E52" s="199"/>
      <c r="F52" s="198"/>
      <c r="G52" s="200"/>
      <c r="H52" s="201"/>
      <c r="I52" s="201"/>
      <c r="J52" s="201"/>
      <c r="K52" s="202"/>
      <c r="L52" s="203"/>
      <c r="M52" s="204"/>
      <c r="N52" s="204"/>
      <c r="O52" s="205"/>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206" t="str">
        <f t="shared" si="5"/>
        <v/>
      </c>
      <c r="AV52" s="207"/>
      <c r="AW52" s="208" t="str">
        <f t="shared" si="6"/>
        <v/>
      </c>
      <c r="AX52" s="209"/>
      <c r="AY52" s="210"/>
      <c r="AZ52" s="211"/>
      <c r="BA52" s="211"/>
      <c r="BB52" s="211"/>
      <c r="BC52" s="211"/>
      <c r="BD52" s="212"/>
    </row>
    <row r="53" spans="2:56" ht="39.950000000000003" customHeight="1">
      <c r="B53" s="83">
        <f t="shared" si="2"/>
        <v>41</v>
      </c>
      <c r="C53" s="197"/>
      <c r="D53" s="198"/>
      <c r="E53" s="199"/>
      <c r="F53" s="198"/>
      <c r="G53" s="200"/>
      <c r="H53" s="201"/>
      <c r="I53" s="201"/>
      <c r="J53" s="201"/>
      <c r="K53" s="202"/>
      <c r="L53" s="203"/>
      <c r="M53" s="204"/>
      <c r="N53" s="204"/>
      <c r="O53" s="205"/>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206" t="str">
        <f t="shared" si="5"/>
        <v/>
      </c>
      <c r="AV53" s="207"/>
      <c r="AW53" s="208" t="str">
        <f t="shared" si="6"/>
        <v/>
      </c>
      <c r="AX53" s="209"/>
      <c r="AY53" s="210"/>
      <c r="AZ53" s="211"/>
      <c r="BA53" s="211"/>
      <c r="BB53" s="211"/>
      <c r="BC53" s="211"/>
      <c r="BD53" s="212"/>
    </row>
    <row r="54" spans="2:56" ht="39.950000000000003" customHeight="1">
      <c r="B54" s="83">
        <f t="shared" si="2"/>
        <v>42</v>
      </c>
      <c r="C54" s="197"/>
      <c r="D54" s="198"/>
      <c r="E54" s="199"/>
      <c r="F54" s="198"/>
      <c r="G54" s="200"/>
      <c r="H54" s="201"/>
      <c r="I54" s="201"/>
      <c r="J54" s="201"/>
      <c r="K54" s="202"/>
      <c r="L54" s="203"/>
      <c r="M54" s="204"/>
      <c r="N54" s="204"/>
      <c r="O54" s="205"/>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206" t="str">
        <f t="shared" si="5"/>
        <v/>
      </c>
      <c r="AV54" s="207"/>
      <c r="AW54" s="208" t="str">
        <f t="shared" si="6"/>
        <v/>
      </c>
      <c r="AX54" s="209"/>
      <c r="AY54" s="210"/>
      <c r="AZ54" s="211"/>
      <c r="BA54" s="211"/>
      <c r="BB54" s="211"/>
      <c r="BC54" s="211"/>
      <c r="BD54" s="212"/>
    </row>
    <row r="55" spans="2:56" ht="39.950000000000003" customHeight="1">
      <c r="B55" s="83">
        <f t="shared" si="2"/>
        <v>43</v>
      </c>
      <c r="C55" s="197"/>
      <c r="D55" s="198"/>
      <c r="E55" s="199"/>
      <c r="F55" s="198"/>
      <c r="G55" s="200"/>
      <c r="H55" s="201"/>
      <c r="I55" s="201"/>
      <c r="J55" s="201"/>
      <c r="K55" s="202"/>
      <c r="L55" s="203"/>
      <c r="M55" s="204"/>
      <c r="N55" s="204"/>
      <c r="O55" s="205"/>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206" t="str">
        <f t="shared" si="5"/>
        <v/>
      </c>
      <c r="AV55" s="207"/>
      <c r="AW55" s="208" t="str">
        <f t="shared" si="6"/>
        <v/>
      </c>
      <c r="AX55" s="209"/>
      <c r="AY55" s="210"/>
      <c r="AZ55" s="211"/>
      <c r="BA55" s="211"/>
      <c r="BB55" s="211"/>
      <c r="BC55" s="211"/>
      <c r="BD55" s="212"/>
    </row>
    <row r="56" spans="2:56" ht="39.950000000000003" customHeight="1">
      <c r="B56" s="83">
        <f t="shared" si="2"/>
        <v>44</v>
      </c>
      <c r="C56" s="197"/>
      <c r="D56" s="198"/>
      <c r="E56" s="199"/>
      <c r="F56" s="198"/>
      <c r="G56" s="200"/>
      <c r="H56" s="201"/>
      <c r="I56" s="201"/>
      <c r="J56" s="201"/>
      <c r="K56" s="202"/>
      <c r="L56" s="203"/>
      <c r="M56" s="204"/>
      <c r="N56" s="204"/>
      <c r="O56" s="205"/>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206" t="str">
        <f t="shared" si="5"/>
        <v/>
      </c>
      <c r="AV56" s="207"/>
      <c r="AW56" s="208" t="str">
        <f t="shared" si="6"/>
        <v/>
      </c>
      <c r="AX56" s="209"/>
      <c r="AY56" s="210"/>
      <c r="AZ56" s="211"/>
      <c r="BA56" s="211"/>
      <c r="BB56" s="211"/>
      <c r="BC56" s="211"/>
      <c r="BD56" s="212"/>
    </row>
    <row r="57" spans="2:56" ht="39.950000000000003" customHeight="1">
      <c r="B57" s="83">
        <f t="shared" si="2"/>
        <v>45</v>
      </c>
      <c r="C57" s="197"/>
      <c r="D57" s="198"/>
      <c r="E57" s="199"/>
      <c r="F57" s="198"/>
      <c r="G57" s="200"/>
      <c r="H57" s="201"/>
      <c r="I57" s="201"/>
      <c r="J57" s="201"/>
      <c r="K57" s="202"/>
      <c r="L57" s="203"/>
      <c r="M57" s="204"/>
      <c r="N57" s="204"/>
      <c r="O57" s="205"/>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206" t="str">
        <f t="shared" si="5"/>
        <v/>
      </c>
      <c r="AV57" s="207"/>
      <c r="AW57" s="208" t="str">
        <f t="shared" si="6"/>
        <v/>
      </c>
      <c r="AX57" s="209"/>
      <c r="AY57" s="210"/>
      <c r="AZ57" s="211"/>
      <c r="BA57" s="211"/>
      <c r="BB57" s="211"/>
      <c r="BC57" s="211"/>
      <c r="BD57" s="212"/>
    </row>
    <row r="58" spans="2:56" ht="39.950000000000003" customHeight="1">
      <c r="B58" s="83">
        <f t="shared" si="2"/>
        <v>46</v>
      </c>
      <c r="C58" s="197"/>
      <c r="D58" s="198"/>
      <c r="E58" s="199"/>
      <c r="F58" s="198"/>
      <c r="G58" s="200"/>
      <c r="H58" s="201"/>
      <c r="I58" s="201"/>
      <c r="J58" s="201"/>
      <c r="K58" s="202"/>
      <c r="L58" s="203"/>
      <c r="M58" s="204"/>
      <c r="N58" s="204"/>
      <c r="O58" s="205"/>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206" t="str">
        <f t="shared" si="5"/>
        <v/>
      </c>
      <c r="AV58" s="207"/>
      <c r="AW58" s="208" t="str">
        <f t="shared" si="6"/>
        <v/>
      </c>
      <c r="AX58" s="209"/>
      <c r="AY58" s="210"/>
      <c r="AZ58" s="211"/>
      <c r="BA58" s="211"/>
      <c r="BB58" s="211"/>
      <c r="BC58" s="211"/>
      <c r="BD58" s="212"/>
    </row>
    <row r="59" spans="2:56" ht="39.950000000000003" customHeight="1">
      <c r="B59" s="83">
        <f t="shared" si="2"/>
        <v>47</v>
      </c>
      <c r="C59" s="197"/>
      <c r="D59" s="198"/>
      <c r="E59" s="199"/>
      <c r="F59" s="198"/>
      <c r="G59" s="200"/>
      <c r="H59" s="201"/>
      <c r="I59" s="201"/>
      <c r="J59" s="201"/>
      <c r="K59" s="202"/>
      <c r="L59" s="203"/>
      <c r="M59" s="204"/>
      <c r="N59" s="204"/>
      <c r="O59" s="205"/>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206" t="str">
        <f t="shared" si="5"/>
        <v/>
      </c>
      <c r="AV59" s="207"/>
      <c r="AW59" s="208" t="str">
        <f t="shared" si="6"/>
        <v/>
      </c>
      <c r="AX59" s="209"/>
      <c r="AY59" s="210"/>
      <c r="AZ59" s="211"/>
      <c r="BA59" s="211"/>
      <c r="BB59" s="211"/>
      <c r="BC59" s="211"/>
      <c r="BD59" s="212"/>
    </row>
    <row r="60" spans="2:56" ht="39.950000000000003" customHeight="1">
      <c r="B60" s="83">
        <f t="shared" si="2"/>
        <v>48</v>
      </c>
      <c r="C60" s="197"/>
      <c r="D60" s="198"/>
      <c r="E60" s="199"/>
      <c r="F60" s="198"/>
      <c r="G60" s="200"/>
      <c r="H60" s="201"/>
      <c r="I60" s="201"/>
      <c r="J60" s="201"/>
      <c r="K60" s="202"/>
      <c r="L60" s="203"/>
      <c r="M60" s="204"/>
      <c r="N60" s="204"/>
      <c r="O60" s="205"/>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206" t="str">
        <f t="shared" si="5"/>
        <v/>
      </c>
      <c r="AV60" s="207"/>
      <c r="AW60" s="208" t="str">
        <f t="shared" si="6"/>
        <v/>
      </c>
      <c r="AX60" s="209"/>
      <c r="AY60" s="210"/>
      <c r="AZ60" s="211"/>
      <c r="BA60" s="211"/>
      <c r="BB60" s="211"/>
      <c r="BC60" s="211"/>
      <c r="BD60" s="212"/>
    </row>
    <row r="61" spans="2:56" ht="39.950000000000003" customHeight="1">
      <c r="B61" s="83">
        <f t="shared" si="2"/>
        <v>49</v>
      </c>
      <c r="C61" s="197"/>
      <c r="D61" s="198"/>
      <c r="E61" s="199"/>
      <c r="F61" s="198"/>
      <c r="G61" s="200"/>
      <c r="H61" s="201"/>
      <c r="I61" s="201"/>
      <c r="J61" s="201"/>
      <c r="K61" s="202"/>
      <c r="L61" s="203"/>
      <c r="M61" s="204"/>
      <c r="N61" s="204"/>
      <c r="O61" s="205"/>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206" t="str">
        <f t="shared" si="5"/>
        <v/>
      </c>
      <c r="AV61" s="207"/>
      <c r="AW61" s="208" t="str">
        <f t="shared" si="6"/>
        <v/>
      </c>
      <c r="AX61" s="209"/>
      <c r="AY61" s="210"/>
      <c r="AZ61" s="211"/>
      <c r="BA61" s="211"/>
      <c r="BB61" s="211"/>
      <c r="BC61" s="211"/>
      <c r="BD61" s="212"/>
    </row>
    <row r="62" spans="2:56" ht="39.950000000000003" customHeight="1">
      <c r="B62" s="83">
        <f t="shared" si="2"/>
        <v>50</v>
      </c>
      <c r="C62" s="197"/>
      <c r="D62" s="198"/>
      <c r="E62" s="199"/>
      <c r="F62" s="198"/>
      <c r="G62" s="200"/>
      <c r="H62" s="201"/>
      <c r="I62" s="201"/>
      <c r="J62" s="201"/>
      <c r="K62" s="202"/>
      <c r="L62" s="203"/>
      <c r="M62" s="204"/>
      <c r="N62" s="204"/>
      <c r="O62" s="205"/>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206" t="str">
        <f t="shared" si="5"/>
        <v/>
      </c>
      <c r="AV62" s="207"/>
      <c r="AW62" s="208" t="str">
        <f t="shared" si="6"/>
        <v/>
      </c>
      <c r="AX62" s="209"/>
      <c r="AY62" s="210"/>
      <c r="AZ62" s="211"/>
      <c r="BA62" s="211"/>
      <c r="BB62" s="211"/>
      <c r="BC62" s="211"/>
      <c r="BD62" s="212"/>
    </row>
    <row r="63" spans="2:56" ht="39.950000000000003" customHeight="1">
      <c r="B63" s="83">
        <f t="shared" si="2"/>
        <v>51</v>
      </c>
      <c r="C63" s="197"/>
      <c r="D63" s="198"/>
      <c r="E63" s="199"/>
      <c r="F63" s="198"/>
      <c r="G63" s="200"/>
      <c r="H63" s="201"/>
      <c r="I63" s="201"/>
      <c r="J63" s="201"/>
      <c r="K63" s="202"/>
      <c r="L63" s="203"/>
      <c r="M63" s="204"/>
      <c r="N63" s="204"/>
      <c r="O63" s="205"/>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206" t="str">
        <f t="shared" si="5"/>
        <v/>
      </c>
      <c r="AV63" s="207"/>
      <c r="AW63" s="208" t="str">
        <f t="shared" si="6"/>
        <v/>
      </c>
      <c r="AX63" s="209"/>
      <c r="AY63" s="210"/>
      <c r="AZ63" s="211"/>
      <c r="BA63" s="211"/>
      <c r="BB63" s="211"/>
      <c r="BC63" s="211"/>
      <c r="BD63" s="212"/>
    </row>
    <row r="64" spans="2:56" ht="39.950000000000003" customHeight="1">
      <c r="B64" s="56">
        <f t="shared" si="2"/>
        <v>52</v>
      </c>
      <c r="C64" s="197"/>
      <c r="D64" s="198"/>
      <c r="E64" s="199"/>
      <c r="F64" s="198"/>
      <c r="G64" s="200"/>
      <c r="H64" s="201"/>
      <c r="I64" s="201"/>
      <c r="J64" s="201"/>
      <c r="K64" s="202"/>
      <c r="L64" s="203"/>
      <c r="M64" s="204"/>
      <c r="N64" s="204"/>
      <c r="O64" s="205"/>
      <c r="P64" s="116"/>
      <c r="Q64" s="117"/>
      <c r="R64" s="117"/>
      <c r="S64" s="117"/>
      <c r="T64" s="117"/>
      <c r="U64" s="117"/>
      <c r="V64" s="118"/>
      <c r="W64" s="116"/>
      <c r="X64" s="117"/>
      <c r="Y64" s="117"/>
      <c r="Z64" s="117"/>
      <c r="AA64" s="117"/>
      <c r="AB64" s="117"/>
      <c r="AC64" s="118"/>
      <c r="AD64" s="116"/>
      <c r="AE64" s="117"/>
      <c r="AF64" s="117"/>
      <c r="AG64" s="117"/>
      <c r="AH64" s="117"/>
      <c r="AI64" s="117"/>
      <c r="AJ64" s="118"/>
      <c r="AK64" s="116"/>
      <c r="AL64" s="117"/>
      <c r="AM64" s="117"/>
      <c r="AN64" s="117"/>
      <c r="AO64" s="117"/>
      <c r="AP64" s="117"/>
      <c r="AQ64" s="118"/>
      <c r="AR64" s="116"/>
      <c r="AS64" s="117"/>
      <c r="AT64" s="118"/>
      <c r="AU64" s="206" t="str">
        <f t="shared" si="5"/>
        <v/>
      </c>
      <c r="AV64" s="207"/>
      <c r="AW64" s="208" t="str">
        <f t="shared" si="6"/>
        <v/>
      </c>
      <c r="AX64" s="209"/>
      <c r="AY64" s="210"/>
      <c r="AZ64" s="211"/>
      <c r="BA64" s="211"/>
      <c r="BB64" s="211"/>
      <c r="BC64" s="211"/>
      <c r="BD64" s="212"/>
    </row>
    <row r="65" spans="2:56" ht="39.950000000000003" customHeight="1">
      <c r="B65" s="83">
        <f t="shared" si="2"/>
        <v>53</v>
      </c>
      <c r="C65" s="197"/>
      <c r="D65" s="198"/>
      <c r="E65" s="199"/>
      <c r="F65" s="198"/>
      <c r="G65" s="200"/>
      <c r="H65" s="201"/>
      <c r="I65" s="201"/>
      <c r="J65" s="201"/>
      <c r="K65" s="202"/>
      <c r="L65" s="203"/>
      <c r="M65" s="204"/>
      <c r="N65" s="204"/>
      <c r="O65" s="205"/>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206" t="str">
        <f t="shared" si="5"/>
        <v/>
      </c>
      <c r="AV65" s="207"/>
      <c r="AW65" s="208" t="str">
        <f t="shared" si="6"/>
        <v/>
      </c>
      <c r="AX65" s="209"/>
      <c r="AY65" s="210"/>
      <c r="AZ65" s="211"/>
      <c r="BA65" s="211"/>
      <c r="BB65" s="211"/>
      <c r="BC65" s="211"/>
      <c r="BD65" s="212"/>
    </row>
    <row r="66" spans="2:56" ht="39.950000000000003" customHeight="1">
      <c r="B66" s="56">
        <f t="shared" si="2"/>
        <v>54</v>
      </c>
      <c r="C66" s="197"/>
      <c r="D66" s="198"/>
      <c r="E66" s="199"/>
      <c r="F66" s="198"/>
      <c r="G66" s="200"/>
      <c r="H66" s="201"/>
      <c r="I66" s="201"/>
      <c r="J66" s="201"/>
      <c r="K66" s="202"/>
      <c r="L66" s="203"/>
      <c r="M66" s="204"/>
      <c r="N66" s="204"/>
      <c r="O66" s="205"/>
      <c r="P66" s="116"/>
      <c r="Q66" s="117"/>
      <c r="R66" s="117"/>
      <c r="S66" s="117"/>
      <c r="T66" s="117"/>
      <c r="U66" s="117"/>
      <c r="V66" s="118"/>
      <c r="W66" s="116"/>
      <c r="X66" s="117"/>
      <c r="Y66" s="117"/>
      <c r="Z66" s="117"/>
      <c r="AA66" s="117"/>
      <c r="AB66" s="117"/>
      <c r="AC66" s="118"/>
      <c r="AD66" s="116"/>
      <c r="AE66" s="117"/>
      <c r="AF66" s="117"/>
      <c r="AG66" s="117"/>
      <c r="AH66" s="117"/>
      <c r="AI66" s="117"/>
      <c r="AJ66" s="118"/>
      <c r="AK66" s="116"/>
      <c r="AL66" s="117"/>
      <c r="AM66" s="117"/>
      <c r="AN66" s="117"/>
      <c r="AO66" s="117"/>
      <c r="AP66" s="117"/>
      <c r="AQ66" s="118"/>
      <c r="AR66" s="116"/>
      <c r="AS66" s="117"/>
      <c r="AT66" s="118"/>
      <c r="AU66" s="206" t="str">
        <f t="shared" si="5"/>
        <v/>
      </c>
      <c r="AV66" s="207"/>
      <c r="AW66" s="208" t="str">
        <f t="shared" si="6"/>
        <v/>
      </c>
      <c r="AX66" s="209"/>
      <c r="AY66" s="210"/>
      <c r="AZ66" s="211"/>
      <c r="BA66" s="211"/>
      <c r="BB66" s="211"/>
      <c r="BC66" s="211"/>
      <c r="BD66" s="212"/>
    </row>
    <row r="67" spans="2:56" ht="39.950000000000003" customHeight="1">
      <c r="B67" s="83">
        <f t="shared" si="2"/>
        <v>55</v>
      </c>
      <c r="C67" s="197"/>
      <c r="D67" s="198"/>
      <c r="E67" s="199"/>
      <c r="F67" s="198"/>
      <c r="G67" s="200"/>
      <c r="H67" s="201"/>
      <c r="I67" s="201"/>
      <c r="J67" s="201"/>
      <c r="K67" s="202"/>
      <c r="L67" s="203"/>
      <c r="M67" s="204"/>
      <c r="N67" s="204"/>
      <c r="O67" s="205"/>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206" t="str">
        <f t="shared" si="5"/>
        <v/>
      </c>
      <c r="AV67" s="207"/>
      <c r="AW67" s="208" t="str">
        <f t="shared" si="6"/>
        <v/>
      </c>
      <c r="AX67" s="209"/>
      <c r="AY67" s="210"/>
      <c r="AZ67" s="211"/>
      <c r="BA67" s="211"/>
      <c r="BB67" s="211"/>
      <c r="BC67" s="211"/>
      <c r="BD67" s="212"/>
    </row>
    <row r="68" spans="2:56" ht="39.950000000000003" customHeight="1">
      <c r="B68" s="83">
        <f t="shared" si="2"/>
        <v>56</v>
      </c>
      <c r="C68" s="197"/>
      <c r="D68" s="198"/>
      <c r="E68" s="199"/>
      <c r="F68" s="198"/>
      <c r="G68" s="200"/>
      <c r="H68" s="201"/>
      <c r="I68" s="201"/>
      <c r="J68" s="201"/>
      <c r="K68" s="202"/>
      <c r="L68" s="203"/>
      <c r="M68" s="204"/>
      <c r="N68" s="204"/>
      <c r="O68" s="205"/>
      <c r="P68" s="116"/>
      <c r="Q68" s="117"/>
      <c r="R68" s="117"/>
      <c r="S68" s="117"/>
      <c r="T68" s="117"/>
      <c r="U68" s="117"/>
      <c r="V68" s="118"/>
      <c r="W68" s="116"/>
      <c r="X68" s="117"/>
      <c r="Y68" s="117"/>
      <c r="Z68" s="117"/>
      <c r="AA68" s="117"/>
      <c r="AB68" s="117"/>
      <c r="AC68" s="118"/>
      <c r="AD68" s="116"/>
      <c r="AE68" s="117"/>
      <c r="AF68" s="117"/>
      <c r="AG68" s="117"/>
      <c r="AH68" s="117"/>
      <c r="AI68" s="117"/>
      <c r="AJ68" s="118"/>
      <c r="AK68" s="116"/>
      <c r="AL68" s="117"/>
      <c r="AM68" s="117"/>
      <c r="AN68" s="117"/>
      <c r="AO68" s="117"/>
      <c r="AP68" s="117"/>
      <c r="AQ68" s="118"/>
      <c r="AR68" s="116"/>
      <c r="AS68" s="117"/>
      <c r="AT68" s="118"/>
      <c r="AU68" s="206" t="str">
        <f t="shared" si="5"/>
        <v/>
      </c>
      <c r="AV68" s="207"/>
      <c r="AW68" s="208" t="str">
        <f t="shared" si="6"/>
        <v/>
      </c>
      <c r="AX68" s="209"/>
      <c r="AY68" s="210"/>
      <c r="AZ68" s="211"/>
      <c r="BA68" s="211"/>
      <c r="BB68" s="211"/>
      <c r="BC68" s="211"/>
      <c r="BD68" s="212"/>
    </row>
    <row r="69" spans="2:56" ht="39.950000000000003" customHeight="1">
      <c r="B69" s="83">
        <f t="shared" si="2"/>
        <v>57</v>
      </c>
      <c r="C69" s="197"/>
      <c r="D69" s="198"/>
      <c r="E69" s="199"/>
      <c r="F69" s="198"/>
      <c r="G69" s="200"/>
      <c r="H69" s="201"/>
      <c r="I69" s="201"/>
      <c r="J69" s="201"/>
      <c r="K69" s="202"/>
      <c r="L69" s="203"/>
      <c r="M69" s="204"/>
      <c r="N69" s="204"/>
      <c r="O69" s="205"/>
      <c r="P69" s="110"/>
      <c r="Q69" s="111"/>
      <c r="R69" s="111"/>
      <c r="S69" s="111"/>
      <c r="T69" s="111"/>
      <c r="U69" s="111"/>
      <c r="V69" s="112"/>
      <c r="W69" s="110"/>
      <c r="X69" s="111"/>
      <c r="Y69" s="111"/>
      <c r="Z69" s="111"/>
      <c r="AA69" s="111"/>
      <c r="AB69" s="111"/>
      <c r="AC69" s="112"/>
      <c r="AD69" s="110"/>
      <c r="AE69" s="111"/>
      <c r="AF69" s="111"/>
      <c r="AG69" s="111"/>
      <c r="AH69" s="111"/>
      <c r="AI69" s="111"/>
      <c r="AJ69" s="112"/>
      <c r="AK69" s="110"/>
      <c r="AL69" s="111"/>
      <c r="AM69" s="111"/>
      <c r="AN69" s="111"/>
      <c r="AO69" s="111"/>
      <c r="AP69" s="111"/>
      <c r="AQ69" s="112"/>
      <c r="AR69" s="110"/>
      <c r="AS69" s="111"/>
      <c r="AT69" s="112"/>
      <c r="AU69" s="206" t="str">
        <f t="shared" si="5"/>
        <v/>
      </c>
      <c r="AV69" s="207"/>
      <c r="AW69" s="208" t="str">
        <f t="shared" si="6"/>
        <v/>
      </c>
      <c r="AX69" s="209"/>
      <c r="AY69" s="210"/>
      <c r="AZ69" s="211"/>
      <c r="BA69" s="211"/>
      <c r="BB69" s="211"/>
      <c r="BC69" s="211"/>
      <c r="BD69" s="212"/>
    </row>
    <row r="70" spans="2:56" ht="39.950000000000003" customHeight="1">
      <c r="B70" s="83">
        <f t="shared" si="2"/>
        <v>58</v>
      </c>
      <c r="C70" s="197"/>
      <c r="D70" s="198"/>
      <c r="E70" s="199"/>
      <c r="F70" s="198"/>
      <c r="G70" s="200"/>
      <c r="H70" s="201"/>
      <c r="I70" s="201"/>
      <c r="J70" s="201"/>
      <c r="K70" s="202"/>
      <c r="L70" s="203"/>
      <c r="M70" s="204"/>
      <c r="N70" s="204"/>
      <c r="O70" s="205"/>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206" t="str">
        <f t="shared" si="5"/>
        <v/>
      </c>
      <c r="AV70" s="207"/>
      <c r="AW70" s="208" t="str">
        <f t="shared" si="6"/>
        <v/>
      </c>
      <c r="AX70" s="209"/>
      <c r="AY70" s="210"/>
      <c r="AZ70" s="211"/>
      <c r="BA70" s="211"/>
      <c r="BB70" s="211"/>
      <c r="BC70" s="211"/>
      <c r="BD70" s="212"/>
    </row>
    <row r="71" spans="2:56" ht="39.950000000000003" customHeight="1">
      <c r="B71" s="83">
        <f t="shared" si="2"/>
        <v>59</v>
      </c>
      <c r="C71" s="197"/>
      <c r="D71" s="198"/>
      <c r="E71" s="199"/>
      <c r="F71" s="198"/>
      <c r="G71" s="200"/>
      <c r="H71" s="201"/>
      <c r="I71" s="201"/>
      <c r="J71" s="201"/>
      <c r="K71" s="202"/>
      <c r="L71" s="203"/>
      <c r="M71" s="204"/>
      <c r="N71" s="204"/>
      <c r="O71" s="205"/>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206" t="str">
        <f t="shared" si="5"/>
        <v/>
      </c>
      <c r="AV71" s="207"/>
      <c r="AW71" s="208" t="str">
        <f t="shared" si="6"/>
        <v/>
      </c>
      <c r="AX71" s="209"/>
      <c r="AY71" s="210"/>
      <c r="AZ71" s="211"/>
      <c r="BA71" s="211"/>
      <c r="BB71" s="211"/>
      <c r="BC71" s="211"/>
      <c r="BD71" s="212"/>
    </row>
    <row r="72" spans="2:56" ht="39.950000000000003" customHeight="1" thickBot="1">
      <c r="B72" s="57">
        <f t="shared" ref="B72" si="7">ROW()-12</f>
        <v>60</v>
      </c>
      <c r="C72" s="280"/>
      <c r="D72" s="281"/>
      <c r="E72" s="282"/>
      <c r="F72" s="281"/>
      <c r="G72" s="283"/>
      <c r="H72" s="284"/>
      <c r="I72" s="284"/>
      <c r="J72" s="284"/>
      <c r="K72" s="285"/>
      <c r="L72" s="286"/>
      <c r="M72" s="287"/>
      <c r="N72" s="287"/>
      <c r="O72" s="288"/>
      <c r="P72" s="113"/>
      <c r="Q72" s="114"/>
      <c r="R72" s="114"/>
      <c r="S72" s="114"/>
      <c r="T72" s="114"/>
      <c r="U72" s="114"/>
      <c r="V72" s="115"/>
      <c r="W72" s="113"/>
      <c r="X72" s="114"/>
      <c r="Y72" s="114"/>
      <c r="Z72" s="114"/>
      <c r="AA72" s="114"/>
      <c r="AB72" s="114"/>
      <c r="AC72" s="115"/>
      <c r="AD72" s="113"/>
      <c r="AE72" s="114"/>
      <c r="AF72" s="114"/>
      <c r="AG72" s="114"/>
      <c r="AH72" s="114"/>
      <c r="AI72" s="114"/>
      <c r="AJ72" s="115"/>
      <c r="AK72" s="113"/>
      <c r="AL72" s="114"/>
      <c r="AM72" s="114"/>
      <c r="AN72" s="114"/>
      <c r="AO72" s="114"/>
      <c r="AP72" s="114"/>
      <c r="AQ72" s="115"/>
      <c r="AR72" s="113"/>
      <c r="AS72" s="114"/>
      <c r="AT72" s="115"/>
      <c r="AU72" s="258" t="str">
        <f t="shared" si="3"/>
        <v/>
      </c>
      <c r="AV72" s="259"/>
      <c r="AW72" s="260" t="str">
        <f t="shared" ref="AW72" si="8">IF($AZ$3="４週",AU72/4,IF($AZ$3="暦月",AU72/($AZ$6/7),""))</f>
        <v/>
      </c>
      <c r="AX72" s="261"/>
      <c r="AY72" s="262"/>
      <c r="AZ72" s="263"/>
      <c r="BA72" s="263"/>
      <c r="BB72" s="263"/>
      <c r="BC72" s="263"/>
      <c r="BD72" s="264"/>
    </row>
    <row r="73" spans="2:56" ht="20.25" customHeight="1">
      <c r="B73" s="42"/>
      <c r="C73" s="34"/>
      <c r="D73" s="67"/>
      <c r="E73" s="67"/>
      <c r="F73" s="42"/>
      <c r="G73" s="42"/>
      <c r="H73" s="42"/>
      <c r="I73" s="42"/>
      <c r="J73" s="42"/>
      <c r="K73" s="42"/>
      <c r="L73" s="42"/>
      <c r="M73" s="42"/>
      <c r="N73" s="42"/>
      <c r="O73" s="42"/>
      <c r="P73" s="42"/>
      <c r="Q73" s="42"/>
      <c r="R73" s="42"/>
      <c r="S73" s="42"/>
      <c r="T73" s="42"/>
      <c r="U73" s="42"/>
      <c r="V73" s="42"/>
      <c r="W73" s="42"/>
      <c r="X73" s="42"/>
      <c r="Y73" s="42"/>
      <c r="Z73" s="42"/>
      <c r="AA73" s="42"/>
      <c r="AB73" s="42"/>
      <c r="AC73" s="44"/>
      <c r="AD73" s="42"/>
      <c r="AE73" s="42"/>
      <c r="AF73" s="42"/>
      <c r="AG73" s="42"/>
      <c r="AH73" s="42"/>
      <c r="AI73" s="42"/>
      <c r="AJ73" s="42"/>
      <c r="AK73" s="42"/>
      <c r="AL73" s="42"/>
      <c r="AM73" s="42"/>
      <c r="AN73" s="42"/>
      <c r="AO73" s="42"/>
      <c r="AP73" s="42"/>
      <c r="AQ73" s="42"/>
      <c r="AR73" s="42"/>
      <c r="AS73" s="42"/>
      <c r="AT73" s="42"/>
      <c r="AU73" s="42"/>
      <c r="AV73" s="42"/>
      <c r="AW73" s="42"/>
    </row>
    <row r="74" spans="2:56" ht="20.25" customHeight="1">
      <c r="B74" s="42"/>
      <c r="C74" s="42" t="s">
        <v>161</v>
      </c>
      <c r="D74" s="67"/>
      <c r="E74" s="67"/>
      <c r="F74" s="42"/>
      <c r="G74" s="42"/>
      <c r="H74" s="42"/>
      <c r="I74" s="42"/>
      <c r="J74" s="42"/>
      <c r="K74" s="42"/>
      <c r="L74" s="42"/>
      <c r="M74" s="42"/>
      <c r="N74" s="42"/>
      <c r="O74" s="42"/>
      <c r="P74" s="42"/>
      <c r="Q74" s="42"/>
      <c r="R74" s="42"/>
      <c r="S74" s="42"/>
      <c r="T74" s="42"/>
      <c r="U74" s="42"/>
      <c r="V74" s="42"/>
      <c r="W74" s="42"/>
      <c r="X74" s="42"/>
      <c r="Y74" s="42"/>
      <c r="Z74" s="42"/>
      <c r="AA74" s="42"/>
      <c r="AB74" s="42"/>
      <c r="AC74" s="44"/>
      <c r="AD74" s="42"/>
      <c r="AE74" s="42"/>
      <c r="AF74" s="42"/>
      <c r="AG74" s="42"/>
      <c r="AH74" s="42"/>
      <c r="AI74" s="42"/>
      <c r="AJ74" s="42"/>
      <c r="AK74" s="42"/>
      <c r="AL74" s="42"/>
      <c r="AM74" s="42"/>
      <c r="AN74" s="42"/>
      <c r="AO74" s="42"/>
      <c r="AP74" s="42"/>
      <c r="AQ74" s="42"/>
      <c r="AR74" s="42"/>
      <c r="AS74" s="275" t="s">
        <v>167</v>
      </c>
      <c r="AT74" s="275"/>
      <c r="AU74" s="275"/>
      <c r="AV74" s="275"/>
      <c r="AW74" s="275"/>
      <c r="AX74" s="275"/>
      <c r="AY74" s="275"/>
      <c r="AZ74" s="275"/>
      <c r="BA74" s="275"/>
      <c r="BB74" s="275"/>
      <c r="BC74" s="275"/>
    </row>
    <row r="75" spans="2:56" ht="20.25" customHeight="1">
      <c r="B75" s="42"/>
      <c r="C75" s="42" t="s">
        <v>156</v>
      </c>
      <c r="D75" s="67"/>
      <c r="E75" s="67"/>
      <c r="F75" s="42"/>
      <c r="G75" s="42"/>
      <c r="H75" s="42"/>
      <c r="I75" s="42"/>
      <c r="J75" s="42"/>
      <c r="K75" s="42"/>
      <c r="L75" s="42"/>
      <c r="M75" s="42"/>
      <c r="N75" s="42"/>
      <c r="O75" s="42"/>
      <c r="P75" s="42"/>
      <c r="Q75" s="42" t="s">
        <v>141</v>
      </c>
      <c r="R75" s="42"/>
      <c r="S75" s="42"/>
      <c r="T75" s="42"/>
      <c r="U75" s="42"/>
      <c r="V75" s="42"/>
      <c r="W75" s="42"/>
      <c r="X75" s="42"/>
      <c r="Y75" s="42"/>
      <c r="Z75" s="42"/>
      <c r="AA75" s="44"/>
      <c r="AB75" s="42"/>
      <c r="AC75" s="42"/>
      <c r="AD75" s="42"/>
      <c r="AE75" s="42"/>
      <c r="AF75" s="42"/>
      <c r="AG75" s="42"/>
      <c r="AH75" s="42"/>
      <c r="AI75" s="42" t="s">
        <v>101</v>
      </c>
      <c r="AJ75" s="42"/>
      <c r="AK75" s="42"/>
      <c r="AL75" s="42"/>
      <c r="AM75" s="42"/>
      <c r="AN75" s="42"/>
      <c r="AO75" s="42"/>
      <c r="AP75" s="42"/>
      <c r="AQ75" s="42"/>
      <c r="AR75" s="42"/>
      <c r="AS75" s="276" t="s">
        <v>168</v>
      </c>
      <c r="AT75" s="276"/>
      <c r="AU75" s="276"/>
      <c r="AV75" s="276"/>
      <c r="AW75" s="276"/>
      <c r="AX75" s="276"/>
      <c r="AY75" s="276"/>
      <c r="AZ75" s="276"/>
      <c r="BA75" s="276"/>
      <c r="BB75" s="276"/>
      <c r="BC75" s="276"/>
    </row>
    <row r="76" spans="2:56" ht="20.25" customHeight="1">
      <c r="B76" s="42"/>
      <c r="C76" s="42" t="s">
        <v>35</v>
      </c>
      <c r="D76" s="67"/>
      <c r="E76" s="67"/>
      <c r="F76" s="42"/>
      <c r="G76" s="42"/>
      <c r="H76" s="42"/>
      <c r="I76" s="42"/>
      <c r="J76" s="42"/>
      <c r="K76" s="42"/>
      <c r="L76" s="361" t="s">
        <v>29</v>
      </c>
      <c r="M76" s="361"/>
      <c r="N76" s="42"/>
      <c r="O76" s="42"/>
      <c r="P76" s="42"/>
      <c r="Q76" s="42"/>
      <c r="R76" s="273" t="s">
        <v>55</v>
      </c>
      <c r="S76" s="273"/>
      <c r="T76" s="273" t="s">
        <v>56</v>
      </c>
      <c r="U76" s="273"/>
      <c r="V76" s="273"/>
      <c r="W76" s="273"/>
      <c r="X76" s="42"/>
      <c r="Y76" s="274" t="s">
        <v>59</v>
      </c>
      <c r="Z76" s="274"/>
      <c r="AA76" s="274"/>
      <c r="AB76" s="274"/>
      <c r="AC76" s="42"/>
      <c r="AD76" s="42"/>
      <c r="AE76" s="66" t="s">
        <v>68</v>
      </c>
      <c r="AF76" s="66"/>
      <c r="AG76" s="42"/>
      <c r="AH76" s="42"/>
      <c r="AI76" s="265" t="s">
        <v>8</v>
      </c>
      <c r="AJ76" s="267"/>
      <c r="AK76" s="265" t="s">
        <v>9</v>
      </c>
      <c r="AL76" s="266"/>
      <c r="AM76" s="266"/>
      <c r="AN76" s="267"/>
      <c r="AO76" s="42"/>
      <c r="AP76" s="42"/>
      <c r="AQ76" s="42"/>
      <c r="AR76" s="42"/>
      <c r="AS76" s="159" t="s">
        <v>169</v>
      </c>
      <c r="AT76" s="159"/>
      <c r="AV76" s="159" t="s">
        <v>170</v>
      </c>
      <c r="AW76" s="159"/>
      <c r="AX76" s="277" t="s">
        <v>171</v>
      </c>
      <c r="AY76" s="277"/>
      <c r="AZ76" s="277"/>
      <c r="BA76" s="277"/>
      <c r="BB76" s="159" t="s">
        <v>167</v>
      </c>
      <c r="BC76" s="159"/>
    </row>
    <row r="77" spans="2:56" ht="20.25" customHeight="1">
      <c r="B77" s="42"/>
      <c r="C77" s="268"/>
      <c r="D77" s="268"/>
      <c r="E77" s="268"/>
      <c r="F77" s="269">
        <f>IF(AB2=1,10,IF(AB2=2,11,IF(AB2=3,12,AB2-3)))</f>
        <v>-3</v>
      </c>
      <c r="G77" s="269"/>
      <c r="H77" s="269">
        <f>IF(AB2=1,11,IF(AB2=2,12,AB2-2))</f>
        <v>-2</v>
      </c>
      <c r="I77" s="269"/>
      <c r="J77" s="269">
        <f>IF(AB2=1,12,AB2-1)</f>
        <v>-1</v>
      </c>
      <c r="K77" s="269"/>
      <c r="L77" s="270" t="s">
        <v>28</v>
      </c>
      <c r="M77" s="270"/>
      <c r="N77" s="42"/>
      <c r="O77" s="42"/>
      <c r="P77" s="42"/>
      <c r="Q77" s="42"/>
      <c r="R77" s="271"/>
      <c r="S77" s="271"/>
      <c r="T77" s="271" t="s">
        <v>57</v>
      </c>
      <c r="U77" s="271"/>
      <c r="V77" s="271" t="s">
        <v>58</v>
      </c>
      <c r="W77" s="271"/>
      <c r="X77" s="42"/>
      <c r="Y77" s="271" t="s">
        <v>57</v>
      </c>
      <c r="Z77" s="271"/>
      <c r="AA77" s="271" t="s">
        <v>58</v>
      </c>
      <c r="AB77" s="271"/>
      <c r="AC77" s="42"/>
      <c r="AD77" s="42"/>
      <c r="AE77" s="66" t="s">
        <v>64</v>
      </c>
      <c r="AF77" s="66"/>
      <c r="AG77" s="42"/>
      <c r="AH77" s="42"/>
      <c r="AI77" s="265" t="s">
        <v>4</v>
      </c>
      <c r="AJ77" s="267"/>
      <c r="AK77" s="265" t="s">
        <v>72</v>
      </c>
      <c r="AL77" s="266"/>
      <c r="AM77" s="266"/>
      <c r="AN77" s="267"/>
      <c r="AO77" s="42"/>
      <c r="AP77" s="42"/>
      <c r="AQ77" s="42"/>
      <c r="AR77" s="42"/>
      <c r="AS77" s="155"/>
      <c r="AT77" s="155"/>
      <c r="AU77" s="131" t="s">
        <v>172</v>
      </c>
      <c r="AV77" s="156"/>
      <c r="AW77" s="156"/>
      <c r="AX77" s="132" t="s">
        <v>173</v>
      </c>
      <c r="AY77" s="157">
        <v>0</v>
      </c>
      <c r="AZ77" s="157"/>
      <c r="BA77" s="133" t="s">
        <v>0</v>
      </c>
      <c r="BB77" s="158" t="str">
        <f>IF(OR(AS77="",AV77=""),"",(AV77+IF(AS77&gt;AV77,1,0)-AS77-AY77)*24)</f>
        <v/>
      </c>
      <c r="BC77" s="158"/>
    </row>
    <row r="78" spans="2:56" ht="20.25" customHeight="1">
      <c r="B78" s="42"/>
      <c r="C78" s="268" t="s">
        <v>116</v>
      </c>
      <c r="D78" s="268"/>
      <c r="E78" s="268"/>
      <c r="F78" s="278"/>
      <c r="G78" s="278"/>
      <c r="H78" s="278"/>
      <c r="I78" s="278"/>
      <c r="J78" s="278"/>
      <c r="K78" s="278"/>
      <c r="L78" s="279">
        <f>SUM(F78:K78)</f>
        <v>0</v>
      </c>
      <c r="M78" s="279"/>
      <c r="N78" s="42"/>
      <c r="O78" s="42"/>
      <c r="P78" s="42"/>
      <c r="Q78" s="42"/>
      <c r="R78" s="265" t="s">
        <v>4</v>
      </c>
      <c r="S78" s="267"/>
      <c r="T78" s="291">
        <f>SUMIFS($AU$13:$AV$72,$C$13:$D$72,"訪問介護員",$E$13:$F$72,"A")+SUMIFS($AU$13:$AV$72,$C$13:$D$72,"サービス提供責任者",$E$13:$F$72,"A")</f>
        <v>0</v>
      </c>
      <c r="U78" s="292"/>
      <c r="V78" s="293">
        <f>SUMIFS($AW$13:$AX$72,$C$13:$D$72,"訪問介護員",$E$13:$F$72,"A")+SUMIFS($AW$13:$AX$72,$C$13:$D$72,"サービス提供責任者",$E$13:$F$72,"A")</f>
        <v>0</v>
      </c>
      <c r="W78" s="294"/>
      <c r="X78" s="84"/>
      <c r="Y78" s="295">
        <v>0</v>
      </c>
      <c r="Z78" s="296"/>
      <c r="AA78" s="295">
        <v>0</v>
      </c>
      <c r="AB78" s="296"/>
      <c r="AC78" s="84"/>
      <c r="AD78" s="84"/>
      <c r="AE78" s="295">
        <v>0</v>
      </c>
      <c r="AF78" s="296"/>
      <c r="AG78" s="42"/>
      <c r="AH78" s="42"/>
      <c r="AI78" s="265" t="s">
        <v>5</v>
      </c>
      <c r="AJ78" s="267"/>
      <c r="AK78" s="265" t="s">
        <v>73</v>
      </c>
      <c r="AL78" s="266"/>
      <c r="AM78" s="266"/>
      <c r="AN78" s="267"/>
      <c r="AO78" s="42"/>
      <c r="AP78" s="42"/>
      <c r="AQ78" s="42"/>
      <c r="AR78" s="42"/>
      <c r="AS78" s="155"/>
      <c r="AT78" s="155"/>
      <c r="AU78" s="131" t="s">
        <v>172</v>
      </c>
      <c r="AV78" s="156"/>
      <c r="AW78" s="156"/>
      <c r="AX78" s="132" t="s">
        <v>173</v>
      </c>
      <c r="AY78" s="157">
        <v>0</v>
      </c>
      <c r="AZ78" s="157"/>
      <c r="BA78" s="133" t="s">
        <v>0</v>
      </c>
      <c r="BB78" s="158" t="str">
        <f t="shared" ref="BB78:BB81" si="9">IF(OR(AS78="",AV78=""),"",(AV78+IF(AS78&gt;AV78,1,0)-AS78-AY78)*24)</f>
        <v/>
      </c>
      <c r="BC78" s="158"/>
    </row>
    <row r="79" spans="2:56" ht="20.25" customHeight="1">
      <c r="B79" s="42"/>
      <c r="C79" s="268" t="s">
        <v>117</v>
      </c>
      <c r="D79" s="268"/>
      <c r="E79" s="268"/>
      <c r="F79" s="278"/>
      <c r="G79" s="278"/>
      <c r="H79" s="278"/>
      <c r="I79" s="278"/>
      <c r="J79" s="278"/>
      <c r="K79" s="278"/>
      <c r="L79" s="279">
        <f>SUM(F79:K79)</f>
        <v>0</v>
      </c>
      <c r="M79" s="279"/>
      <c r="N79" s="42"/>
      <c r="O79" s="42"/>
      <c r="P79" s="42"/>
      <c r="Q79" s="42"/>
      <c r="R79" s="265" t="s">
        <v>5</v>
      </c>
      <c r="S79" s="267"/>
      <c r="T79" s="291">
        <f>SUMIFS($AU$13:$AV$72,$C$13:$D$72,"訪問介護員",$E$13:$F$72,"B")+SUMIFS($AU$13:$AV$72,$C$13:$D$72,"サービス提供責任者",$E$13:$F$72,"B")</f>
        <v>0</v>
      </c>
      <c r="U79" s="292"/>
      <c r="V79" s="293">
        <f>SUMIFS($AW$13:$AX$72,$C$13:$D$72,"訪問介護員",$E$13:$F$72,"B")+SUMIFS($AW$13:$AX$72,$C$13:$D$72,"サービス提供責任者",$E$13:$F$72,"B")</f>
        <v>0</v>
      </c>
      <c r="W79" s="294"/>
      <c r="X79" s="84"/>
      <c r="Y79" s="295">
        <v>0</v>
      </c>
      <c r="Z79" s="296"/>
      <c r="AA79" s="295">
        <v>0</v>
      </c>
      <c r="AB79" s="296"/>
      <c r="AC79" s="84"/>
      <c r="AD79" s="84"/>
      <c r="AE79" s="295">
        <v>0</v>
      </c>
      <c r="AF79" s="296"/>
      <c r="AG79" s="42"/>
      <c r="AH79" s="42"/>
      <c r="AI79" s="265" t="s">
        <v>6</v>
      </c>
      <c r="AJ79" s="267"/>
      <c r="AK79" s="265" t="s">
        <v>74</v>
      </c>
      <c r="AL79" s="266"/>
      <c r="AM79" s="266"/>
      <c r="AN79" s="267"/>
      <c r="AO79" s="42"/>
      <c r="AP79" s="42"/>
      <c r="AQ79" s="42"/>
      <c r="AR79" s="42"/>
      <c r="AS79" s="155"/>
      <c r="AT79" s="155"/>
      <c r="AU79" s="131" t="s">
        <v>172</v>
      </c>
      <c r="AV79" s="156"/>
      <c r="AW79" s="156"/>
      <c r="AX79" s="132" t="s">
        <v>173</v>
      </c>
      <c r="AY79" s="157">
        <v>0</v>
      </c>
      <c r="AZ79" s="157"/>
      <c r="BA79" s="133" t="s">
        <v>0</v>
      </c>
      <c r="BB79" s="158" t="str">
        <f t="shared" si="9"/>
        <v/>
      </c>
      <c r="BC79" s="158"/>
    </row>
    <row r="80" spans="2:56" ht="20.25" customHeight="1">
      <c r="B80" s="42"/>
      <c r="C80" s="268" t="s">
        <v>28</v>
      </c>
      <c r="D80" s="268"/>
      <c r="E80" s="268"/>
      <c r="F80" s="279">
        <f>SUM(F78:G79)</f>
        <v>0</v>
      </c>
      <c r="G80" s="279"/>
      <c r="H80" s="279">
        <f>SUM(H78:I79)</f>
        <v>0</v>
      </c>
      <c r="I80" s="279"/>
      <c r="J80" s="279">
        <f>SUM(J78:K79)</f>
        <v>0</v>
      </c>
      <c r="K80" s="279"/>
      <c r="L80" s="279">
        <f>SUM(L78:M79)</f>
        <v>0</v>
      </c>
      <c r="M80" s="279"/>
      <c r="N80" s="42"/>
      <c r="O80" s="42"/>
      <c r="P80" s="42"/>
      <c r="Q80" s="42"/>
      <c r="R80" s="265" t="s">
        <v>6</v>
      </c>
      <c r="S80" s="267"/>
      <c r="T80" s="291">
        <f>SUMIFS($AU$13:$AV$72,$C$13:$D$72,"訪問介護員",$E$13:$F$72,"C")+SUMIFS($AU$13:$AV$72,$C$13:$D$72,"サービス提供責任者",$E$13:$F$72,"C")</f>
        <v>0</v>
      </c>
      <c r="U80" s="292"/>
      <c r="V80" s="293">
        <f>SUMIFS($AW$13:$AX$72,$C$13:$D$72,"訪問介護員",$E$13:$F$72,"C")+SUMIFS($AW$13:$AX$72,$C$13:$D$72,"サービス提供責任者",$E$13:$F$72,"C")</f>
        <v>0</v>
      </c>
      <c r="W80" s="294"/>
      <c r="X80" s="84"/>
      <c r="Y80" s="295">
        <v>0</v>
      </c>
      <c r="Z80" s="296"/>
      <c r="AA80" s="297">
        <v>0</v>
      </c>
      <c r="AB80" s="298"/>
      <c r="AC80" s="84"/>
      <c r="AD80" s="84"/>
      <c r="AE80" s="291" t="s">
        <v>37</v>
      </c>
      <c r="AF80" s="292"/>
      <c r="AG80" s="42"/>
      <c r="AH80" s="42"/>
      <c r="AI80" s="265" t="s">
        <v>7</v>
      </c>
      <c r="AJ80" s="267"/>
      <c r="AK80" s="265" t="s">
        <v>100</v>
      </c>
      <c r="AL80" s="266"/>
      <c r="AM80" s="266"/>
      <c r="AN80" s="267"/>
      <c r="AO80" s="42"/>
      <c r="AP80" s="42"/>
      <c r="AQ80" s="42"/>
      <c r="AR80" s="42"/>
      <c r="AS80" s="155"/>
      <c r="AT80" s="155"/>
      <c r="AU80" s="131" t="s">
        <v>172</v>
      </c>
      <c r="AV80" s="156"/>
      <c r="AW80" s="156"/>
      <c r="AX80" s="132" t="s">
        <v>173</v>
      </c>
      <c r="AY80" s="157">
        <v>0</v>
      </c>
      <c r="AZ80" s="157"/>
      <c r="BA80" s="133" t="s">
        <v>0</v>
      </c>
      <c r="BB80" s="158" t="str">
        <f t="shared" si="9"/>
        <v/>
      </c>
      <c r="BC80" s="158"/>
    </row>
    <row r="81" spans="2:58" ht="20.25" customHeight="1">
      <c r="B81" s="42"/>
      <c r="C81" s="42" t="s">
        <v>35</v>
      </c>
      <c r="L81" s="66" t="s">
        <v>30</v>
      </c>
      <c r="M81" s="78"/>
      <c r="N81" s="273"/>
      <c r="O81" s="273"/>
      <c r="P81" s="42"/>
      <c r="Q81" s="42"/>
      <c r="R81" s="265" t="s">
        <v>7</v>
      </c>
      <c r="S81" s="267"/>
      <c r="T81" s="291">
        <f>SUMIFS($AU$13:$AV$72,$C$13:$D$72,"訪問介護員",$E$13:$F$72,"D")+SUMIFS($AU$13:$AV$72,$C$13:$D$72,"サービス提供責任者",$E$13:$F$72,"D")</f>
        <v>0</v>
      </c>
      <c r="U81" s="292"/>
      <c r="V81" s="293">
        <f>SUMIFS($AW$13:$AX$72,$C$13:$D$72,"訪問介護員",$E$13:$F$72,"D")+SUMIFS($AW$13:$AX$72,$C$13:$D$72,"サービス提供責任者",$E$13:$F$72,"D")</f>
        <v>0</v>
      </c>
      <c r="W81" s="294"/>
      <c r="X81" s="84"/>
      <c r="Y81" s="295">
        <v>0</v>
      </c>
      <c r="Z81" s="296"/>
      <c r="AA81" s="297">
        <v>0</v>
      </c>
      <c r="AB81" s="298"/>
      <c r="AC81" s="84"/>
      <c r="AD81" s="84"/>
      <c r="AE81" s="291" t="s">
        <v>37</v>
      </c>
      <c r="AF81" s="292"/>
      <c r="AG81" s="42"/>
      <c r="AH81" s="42"/>
      <c r="AI81" s="42"/>
      <c r="AJ81" s="42"/>
      <c r="AK81" s="81"/>
      <c r="AL81" s="82"/>
      <c r="AM81" s="82"/>
      <c r="AN81" s="42"/>
      <c r="AO81" s="42"/>
      <c r="AP81" s="42"/>
      <c r="AQ81" s="42"/>
      <c r="AR81" s="42"/>
      <c r="AS81" s="155"/>
      <c r="AT81" s="155"/>
      <c r="AU81" s="131" t="s">
        <v>172</v>
      </c>
      <c r="AV81" s="156"/>
      <c r="AW81" s="156"/>
      <c r="AX81" s="132" t="s">
        <v>173</v>
      </c>
      <c r="AY81" s="157">
        <v>0</v>
      </c>
      <c r="AZ81" s="157"/>
      <c r="BA81" s="133" t="s">
        <v>0</v>
      </c>
      <c r="BB81" s="158" t="str">
        <f t="shared" si="9"/>
        <v/>
      </c>
      <c r="BC81" s="158"/>
    </row>
    <row r="82" spans="2:58" ht="20.25" customHeight="1">
      <c r="B82" s="42"/>
      <c r="D82" s="42"/>
      <c r="E82" s="42"/>
      <c r="F82" s="42"/>
      <c r="G82" s="42"/>
      <c r="H82" s="42"/>
      <c r="I82" s="42"/>
      <c r="J82" s="42"/>
      <c r="K82" s="42"/>
      <c r="L82" s="368">
        <f>L80/3</f>
        <v>0</v>
      </c>
      <c r="M82" s="368"/>
      <c r="N82" s="42"/>
      <c r="O82" s="42"/>
      <c r="P82" s="42"/>
      <c r="Q82" s="42"/>
      <c r="R82" s="265" t="s">
        <v>28</v>
      </c>
      <c r="S82" s="267"/>
      <c r="T82" s="291">
        <f>SUM(T78:U81)</f>
        <v>0</v>
      </c>
      <c r="U82" s="292"/>
      <c r="V82" s="293">
        <f>SUM(V78:W81)</f>
        <v>0</v>
      </c>
      <c r="W82" s="294"/>
      <c r="X82" s="84"/>
      <c r="Y82" s="291">
        <f>SUM(Y78:Z81)</f>
        <v>0</v>
      </c>
      <c r="Z82" s="292"/>
      <c r="AA82" s="291">
        <f>SUM(AA78:AB81)</f>
        <v>0</v>
      </c>
      <c r="AB82" s="292"/>
      <c r="AC82" s="84"/>
      <c r="AD82" s="84"/>
      <c r="AE82" s="291">
        <f>SUM(AE78:AF79)</f>
        <v>0</v>
      </c>
      <c r="AF82" s="292"/>
      <c r="AG82" s="42"/>
      <c r="AH82" s="42"/>
      <c r="AI82" s="42"/>
      <c r="AJ82" s="42"/>
      <c r="AK82" s="42"/>
      <c r="AL82" s="42"/>
      <c r="AM82" s="42"/>
      <c r="AN82" s="42"/>
      <c r="AO82" s="42"/>
      <c r="AP82" s="42"/>
      <c r="AQ82" s="42"/>
      <c r="AR82" s="42"/>
      <c r="AS82" s="73"/>
      <c r="AT82" s="73"/>
      <c r="AU82" s="80"/>
      <c r="AV82" s="80"/>
      <c r="AW82" s="73"/>
      <c r="AX82" s="73"/>
      <c r="AY82" s="73"/>
    </row>
    <row r="83" spans="2:58" ht="20.25" customHeight="1">
      <c r="B83" s="42"/>
      <c r="C83" s="42"/>
      <c r="D83" s="42"/>
      <c r="E83" s="42"/>
      <c r="F83" s="42"/>
      <c r="G83" s="42"/>
      <c r="H83" s="42"/>
      <c r="I83" s="42"/>
      <c r="J83" s="42"/>
      <c r="K83" s="42"/>
      <c r="N83" s="42"/>
      <c r="O83" s="42"/>
      <c r="P83" s="42"/>
      <c r="Q83" s="42"/>
      <c r="R83" s="42"/>
      <c r="S83" s="42"/>
      <c r="T83" s="42"/>
      <c r="U83" s="42"/>
      <c r="V83" s="42"/>
      <c r="W83" s="42"/>
      <c r="X83" s="42"/>
      <c r="Y83" s="42"/>
      <c r="Z83" s="42"/>
      <c r="AA83" s="44"/>
      <c r="AB83" s="42"/>
      <c r="AC83" s="42"/>
      <c r="AD83" s="42"/>
      <c r="AE83" s="42"/>
      <c r="AF83" s="42"/>
      <c r="AG83" s="42"/>
      <c r="AH83" s="42"/>
      <c r="AI83" s="42"/>
      <c r="AJ83" s="42"/>
      <c r="AK83" s="81"/>
      <c r="AL83" s="82"/>
      <c r="AM83" s="82"/>
      <c r="AN83" s="42"/>
      <c r="AO83" s="42"/>
      <c r="AP83" s="42"/>
      <c r="AQ83" s="42"/>
      <c r="AR83" s="42"/>
      <c r="AS83" s="134"/>
      <c r="AT83" s="134" t="s">
        <v>174</v>
      </c>
      <c r="AU83" s="134"/>
      <c r="AV83" s="134"/>
      <c r="AW83" s="134"/>
      <c r="AX83" s="134"/>
      <c r="AY83" s="134"/>
      <c r="AZ83" s="134"/>
      <c r="BA83" s="134"/>
      <c r="BC83" s="134"/>
    </row>
    <row r="84" spans="2:58" ht="20.25" customHeight="1">
      <c r="B84" s="42"/>
      <c r="C84" s="42"/>
      <c r="D84" s="42"/>
      <c r="E84" s="42"/>
      <c r="F84" s="42"/>
      <c r="G84" s="42"/>
      <c r="H84" s="42"/>
      <c r="I84" s="42"/>
      <c r="J84" s="42"/>
      <c r="K84" s="42"/>
      <c r="L84" s="42"/>
      <c r="M84" s="42"/>
      <c r="N84" s="42"/>
      <c r="O84" s="42"/>
      <c r="P84" s="42"/>
      <c r="Q84" s="42"/>
      <c r="R84" s="44" t="s">
        <v>66</v>
      </c>
      <c r="S84" s="42"/>
      <c r="T84" s="42"/>
      <c r="U84" s="42"/>
      <c r="V84" s="42"/>
      <c r="W84" s="42"/>
      <c r="X84" s="78" t="s">
        <v>126</v>
      </c>
      <c r="Y84" s="265" t="str">
        <f>IF($AZ$3="","",IF($AZ$3="暦月","暦月",IF($AZ$3="４週","週")))</f>
        <v/>
      </c>
      <c r="Z84" s="267"/>
      <c r="AA84" s="79"/>
      <c r="AB84" s="78"/>
      <c r="AC84" s="42"/>
      <c r="AD84" s="42"/>
      <c r="AE84" s="42"/>
      <c r="AF84" s="42"/>
      <c r="AG84" s="42"/>
      <c r="AH84" s="42"/>
      <c r="AI84" s="42"/>
      <c r="AJ84" s="42"/>
      <c r="AK84" s="42"/>
      <c r="AL84" s="42"/>
      <c r="AM84" s="42"/>
      <c r="AN84" s="42"/>
      <c r="AO84" s="42"/>
      <c r="AP84" s="42"/>
      <c r="AQ84" s="42"/>
      <c r="AR84" s="42"/>
      <c r="AS84" s="134"/>
      <c r="AT84" s="134" t="s">
        <v>175</v>
      </c>
      <c r="AU84" s="134"/>
      <c r="AV84" s="134"/>
      <c r="AW84" s="134"/>
      <c r="AX84" s="134"/>
      <c r="AY84" s="134"/>
      <c r="AZ84" s="134"/>
      <c r="BA84" s="134"/>
      <c r="BB84" s="134"/>
    </row>
    <row r="85" spans="2:58" ht="20.25" customHeight="1">
      <c r="B85" s="42"/>
      <c r="C85" s="34"/>
      <c r="D85" s="67"/>
      <c r="E85" s="67"/>
      <c r="F85" s="42"/>
      <c r="G85" s="42"/>
      <c r="H85" s="42"/>
      <c r="I85" s="42"/>
      <c r="J85" s="42"/>
      <c r="K85" s="42"/>
      <c r="L85" s="68" t="s">
        <v>124</v>
      </c>
      <c r="M85" s="44"/>
      <c r="N85" s="44"/>
      <c r="O85" s="69"/>
      <c r="P85" s="42"/>
      <c r="Q85" s="42"/>
      <c r="R85" s="42" t="s">
        <v>60</v>
      </c>
      <c r="S85" s="42"/>
      <c r="T85" s="42"/>
      <c r="U85" s="42"/>
      <c r="V85" s="42"/>
      <c r="W85" s="42" t="s">
        <v>61</v>
      </c>
      <c r="X85" s="42"/>
      <c r="Y85" s="42"/>
      <c r="Z85" s="42"/>
      <c r="AA85" s="44"/>
      <c r="AB85" s="42"/>
      <c r="AC85" s="42"/>
      <c r="AD85" s="42"/>
      <c r="AE85" s="42"/>
      <c r="AF85" s="42"/>
      <c r="AG85" s="42"/>
      <c r="AH85" s="42"/>
      <c r="AI85" s="42"/>
      <c r="AJ85" s="42"/>
      <c r="AK85" s="81"/>
      <c r="AL85" s="82"/>
      <c r="AM85" s="82"/>
      <c r="AN85" s="42"/>
      <c r="AO85" s="42"/>
      <c r="AP85" s="42"/>
      <c r="AQ85" s="42"/>
      <c r="AR85" s="42"/>
      <c r="AS85" s="42"/>
      <c r="AT85" s="42"/>
      <c r="AU85" s="42"/>
      <c r="AV85" s="42"/>
      <c r="AW85" s="42"/>
    </row>
    <row r="86" spans="2:58" ht="20.25" customHeight="1">
      <c r="B86" s="42"/>
      <c r="C86" s="70" t="s">
        <v>34</v>
      </c>
      <c r="D86" s="70"/>
      <c r="E86" s="42"/>
      <c r="F86" s="70" t="s">
        <v>36</v>
      </c>
      <c r="G86" s="70"/>
      <c r="H86" s="42"/>
      <c r="I86" s="71"/>
      <c r="J86" s="71"/>
      <c r="K86" s="42"/>
      <c r="L86" s="66" t="s">
        <v>69</v>
      </c>
      <c r="M86" s="66"/>
      <c r="N86" s="66"/>
      <c r="O86" s="42"/>
      <c r="P86" s="42"/>
      <c r="Q86" s="42"/>
      <c r="R86" s="42" t="str">
        <f>IF($Y$84="週","対象時間数（週平均）","対象時間数（当月合計）")</f>
        <v>対象時間数（当月合計）</v>
      </c>
      <c r="S86" s="42"/>
      <c r="T86" s="42"/>
      <c r="U86" s="42"/>
      <c r="V86" s="42"/>
      <c r="W86" s="42" t="str">
        <f>IF($Y$84="週","週に勤務すべき時間数","当月に勤務すべき時間数")</f>
        <v>当月に勤務すべき時間数</v>
      </c>
      <c r="X86" s="42"/>
      <c r="Y86" s="42"/>
      <c r="Z86" s="42"/>
      <c r="AA86" s="44"/>
      <c r="AB86" s="271" t="s">
        <v>62</v>
      </c>
      <c r="AC86" s="271"/>
      <c r="AD86" s="271"/>
      <c r="AE86" s="271"/>
      <c r="AF86" s="42"/>
      <c r="AG86" s="42"/>
      <c r="AH86" s="42"/>
      <c r="AI86" s="42"/>
      <c r="AJ86" s="42"/>
      <c r="AK86" s="42"/>
      <c r="AL86" s="42"/>
      <c r="AM86" s="42"/>
      <c r="AN86" s="42"/>
      <c r="AO86" s="42"/>
      <c r="AP86" s="42"/>
      <c r="AQ86" s="42"/>
      <c r="AR86" s="42"/>
      <c r="AS86" s="42"/>
      <c r="AT86" s="42"/>
      <c r="AU86" s="42"/>
      <c r="AV86" s="42"/>
      <c r="AW86" s="42"/>
    </row>
    <row r="87" spans="2:58" ht="20.25" customHeight="1">
      <c r="B87" s="42"/>
      <c r="C87" s="366">
        <f>L82</f>
        <v>0</v>
      </c>
      <c r="D87" s="367"/>
      <c r="E87" s="72" t="s">
        <v>31</v>
      </c>
      <c r="F87" s="317"/>
      <c r="G87" s="318"/>
      <c r="H87" s="72" t="s">
        <v>32</v>
      </c>
      <c r="I87" s="315" t="e">
        <f>C87/F87</f>
        <v>#DIV/0!</v>
      </c>
      <c r="J87" s="316"/>
      <c r="K87" s="72" t="s">
        <v>33</v>
      </c>
      <c r="L87" s="319">
        <f>IF(C87&lt;40,1,ROUNDUP(I87,1))</f>
        <v>1</v>
      </c>
      <c r="M87" s="320"/>
      <c r="N87" s="321"/>
      <c r="O87" s="42"/>
      <c r="P87" s="42"/>
      <c r="Q87" s="42"/>
      <c r="R87" s="322">
        <f>IF($Y$84="週",AA82,Y82)</f>
        <v>0</v>
      </c>
      <c r="S87" s="323"/>
      <c r="T87" s="323"/>
      <c r="U87" s="324"/>
      <c r="V87" s="72" t="s">
        <v>31</v>
      </c>
      <c r="W87" s="265">
        <f>IF($Y$84="週",$AV$5,$AZ$5)</f>
        <v>160</v>
      </c>
      <c r="X87" s="266"/>
      <c r="Y87" s="266"/>
      <c r="Z87" s="267"/>
      <c r="AA87" s="72" t="s">
        <v>32</v>
      </c>
      <c r="AB87" s="307">
        <f>ROUNDDOWN(R87/W87,1)</f>
        <v>0</v>
      </c>
      <c r="AC87" s="308"/>
      <c r="AD87" s="308"/>
      <c r="AE87" s="309"/>
      <c r="AF87" s="42"/>
      <c r="AG87" s="42"/>
      <c r="AH87" s="42"/>
      <c r="AI87" s="42"/>
      <c r="AJ87" s="42"/>
      <c r="AK87" s="81"/>
      <c r="AL87" s="82"/>
      <c r="AM87" s="82"/>
      <c r="AN87" s="42"/>
      <c r="AO87" s="42"/>
      <c r="AP87" s="42"/>
      <c r="AQ87" s="42"/>
      <c r="AR87" s="42"/>
      <c r="AS87" s="42"/>
      <c r="AT87" s="42"/>
      <c r="AU87" s="42"/>
      <c r="AV87" s="42"/>
      <c r="AW87" s="42"/>
    </row>
    <row r="88" spans="2:58" ht="20.25" customHeight="1">
      <c r="B88" s="42"/>
      <c r="C88" s="42"/>
      <c r="D88" s="42"/>
      <c r="E88" s="42"/>
      <c r="F88" s="42"/>
      <c r="G88" s="42"/>
      <c r="H88" s="42"/>
      <c r="I88" s="42"/>
      <c r="J88" s="42"/>
      <c r="K88" s="42"/>
      <c r="L88" s="42" t="s">
        <v>103</v>
      </c>
      <c r="M88" s="42"/>
      <c r="N88" s="42"/>
      <c r="O88" s="42"/>
      <c r="P88" s="42"/>
      <c r="Q88" s="42"/>
      <c r="R88" s="42"/>
      <c r="S88" s="42"/>
      <c r="T88" s="42"/>
      <c r="U88" s="42"/>
      <c r="V88" s="42"/>
      <c r="W88" s="42"/>
      <c r="X88" s="42"/>
      <c r="Y88" s="42"/>
      <c r="Z88" s="42"/>
      <c r="AA88" s="44"/>
      <c r="AB88" s="42" t="s">
        <v>102</v>
      </c>
      <c r="AC88" s="42"/>
      <c r="AD88" s="42"/>
      <c r="AE88" s="42"/>
      <c r="AF88" s="42"/>
      <c r="AG88" s="42"/>
      <c r="AH88" s="42"/>
      <c r="AI88" s="42"/>
      <c r="AJ88" s="42"/>
      <c r="AK88" s="42"/>
      <c r="AL88" s="42"/>
      <c r="AM88" s="42"/>
      <c r="AN88" s="42"/>
      <c r="AO88" s="42"/>
      <c r="AP88" s="42"/>
      <c r="AQ88" s="42"/>
      <c r="AR88" s="42"/>
      <c r="AS88" s="42"/>
      <c r="AT88" s="42"/>
      <c r="AU88" s="42"/>
      <c r="AV88" s="42"/>
      <c r="AW88" s="42"/>
    </row>
    <row r="89" spans="2:58" ht="20.25" customHeight="1">
      <c r="B89" s="42"/>
      <c r="C89" s="42" t="s">
        <v>133</v>
      </c>
      <c r="D89" s="42"/>
      <c r="E89" s="42"/>
      <c r="F89" s="42"/>
      <c r="G89" s="42"/>
      <c r="H89" s="42"/>
      <c r="I89" s="42"/>
      <c r="J89" s="42"/>
      <c r="K89" s="42"/>
      <c r="L89" s="42"/>
      <c r="M89" s="42"/>
      <c r="N89" s="42"/>
      <c r="O89" s="42"/>
      <c r="P89" s="42"/>
      <c r="Q89" s="42"/>
      <c r="R89" s="42" t="s">
        <v>65</v>
      </c>
      <c r="S89" s="42"/>
      <c r="T89" s="42"/>
      <c r="U89" s="42"/>
      <c r="V89" s="42"/>
      <c r="W89" s="42"/>
      <c r="X89" s="42"/>
      <c r="Y89" s="42"/>
      <c r="Z89" s="42"/>
      <c r="AA89" s="44"/>
      <c r="AB89" s="42"/>
      <c r="AC89" s="42"/>
      <c r="AD89" s="42"/>
      <c r="AE89" s="42"/>
      <c r="AF89" s="42"/>
      <c r="AG89" s="42"/>
      <c r="AH89" s="42"/>
      <c r="AI89" s="42"/>
      <c r="AJ89" s="42"/>
      <c r="AK89" s="81"/>
      <c r="AL89" s="82"/>
      <c r="AM89" s="82"/>
      <c r="AN89" s="42"/>
      <c r="AO89" s="42"/>
      <c r="AP89" s="42"/>
      <c r="AQ89" s="42"/>
      <c r="AR89" s="42"/>
      <c r="AS89" s="42"/>
      <c r="AT89" s="42"/>
      <c r="AU89" s="42"/>
      <c r="AV89" s="42"/>
      <c r="AW89" s="42"/>
    </row>
    <row r="90" spans="2:58" ht="20.25" customHeight="1">
      <c r="B90" s="42"/>
      <c r="C90" s="42"/>
      <c r="D90" s="42" t="s">
        <v>134</v>
      </c>
      <c r="E90" s="42"/>
      <c r="F90" s="42"/>
      <c r="G90" s="42"/>
      <c r="H90" s="42"/>
      <c r="I90" s="42"/>
      <c r="J90" s="42"/>
      <c r="K90" s="42"/>
      <c r="L90" s="42"/>
      <c r="M90" s="42"/>
      <c r="N90" s="42"/>
      <c r="O90" s="42"/>
      <c r="P90" s="42"/>
      <c r="Q90" s="42"/>
      <c r="R90" s="42" t="s">
        <v>68</v>
      </c>
      <c r="S90" s="42"/>
      <c r="T90" s="42"/>
      <c r="U90" s="42"/>
      <c r="V90" s="42"/>
      <c r="W90" s="42"/>
      <c r="X90" s="42"/>
      <c r="Y90" s="42"/>
      <c r="Z90" s="42"/>
      <c r="AA90" s="44"/>
      <c r="AB90" s="72"/>
      <c r="AC90" s="72"/>
      <c r="AD90" s="72"/>
      <c r="AE90" s="72"/>
      <c r="AF90" s="42"/>
      <c r="AG90" s="42"/>
      <c r="AH90" s="42"/>
      <c r="AI90" s="42"/>
      <c r="AJ90" s="42"/>
      <c r="AK90" s="42"/>
      <c r="AL90" s="42"/>
      <c r="AM90" s="42"/>
      <c r="AN90" s="42"/>
      <c r="AO90" s="42"/>
      <c r="AP90" s="42"/>
      <c r="AQ90" s="42"/>
      <c r="AR90" s="42"/>
      <c r="AS90" s="42"/>
      <c r="AT90" s="42"/>
      <c r="AU90" s="42"/>
      <c r="AV90" s="42"/>
      <c r="AW90" s="42"/>
    </row>
    <row r="91" spans="2:58" ht="20.25" customHeight="1">
      <c r="B91" s="42"/>
      <c r="C91" s="42" t="s">
        <v>38</v>
      </c>
      <c r="D91" s="42"/>
      <c r="E91" s="42"/>
      <c r="F91" s="42"/>
      <c r="G91" s="42"/>
      <c r="H91" s="42"/>
      <c r="I91" s="42"/>
      <c r="J91" s="42"/>
      <c r="K91" s="42"/>
      <c r="L91" s="42"/>
      <c r="M91" s="42"/>
      <c r="N91" s="42"/>
      <c r="O91" s="42"/>
      <c r="P91" s="42"/>
      <c r="Q91" s="42"/>
      <c r="R91" s="42" t="s">
        <v>63</v>
      </c>
      <c r="S91" s="42"/>
      <c r="T91" s="42"/>
      <c r="U91" s="42"/>
      <c r="V91" s="42"/>
      <c r="W91" s="42" t="s">
        <v>67</v>
      </c>
      <c r="X91" s="42"/>
      <c r="Y91" s="42"/>
      <c r="Z91" s="42"/>
      <c r="AA91" s="42"/>
      <c r="AB91" s="271" t="s">
        <v>28</v>
      </c>
      <c r="AC91" s="271"/>
      <c r="AD91" s="271"/>
      <c r="AE91" s="271"/>
      <c r="AF91" s="42"/>
      <c r="AG91" s="42"/>
      <c r="AH91" s="42"/>
      <c r="AI91" s="42"/>
      <c r="AJ91" s="42"/>
      <c r="AK91" s="81"/>
      <c r="AL91" s="82"/>
      <c r="AM91" s="82"/>
      <c r="AN91" s="42"/>
      <c r="AO91" s="42"/>
      <c r="AP91" s="42"/>
      <c r="AQ91" s="42"/>
      <c r="AR91" s="42"/>
      <c r="AS91" s="42"/>
      <c r="AT91" s="42"/>
      <c r="AU91" s="42"/>
      <c r="AV91" s="42"/>
      <c r="AW91" s="42"/>
    </row>
    <row r="92" spans="2:58" ht="20.25" customHeight="1">
      <c r="B92" s="42"/>
      <c r="C92" s="42" t="s">
        <v>39</v>
      </c>
      <c r="D92" s="42"/>
      <c r="E92" s="42"/>
      <c r="F92" s="42"/>
      <c r="G92" s="42"/>
      <c r="H92" s="42"/>
      <c r="I92" s="42"/>
      <c r="J92" s="42"/>
      <c r="K92" s="42"/>
      <c r="L92" s="42"/>
      <c r="M92" s="42"/>
      <c r="N92" s="42"/>
      <c r="O92" s="42"/>
      <c r="P92" s="42"/>
      <c r="Q92" s="42"/>
      <c r="R92" s="322">
        <f>AE82</f>
        <v>0</v>
      </c>
      <c r="S92" s="323"/>
      <c r="T92" s="323"/>
      <c r="U92" s="324"/>
      <c r="V92" s="72" t="s">
        <v>115</v>
      </c>
      <c r="W92" s="307">
        <f>AB87</f>
        <v>0</v>
      </c>
      <c r="X92" s="308"/>
      <c r="Y92" s="308"/>
      <c r="Z92" s="309"/>
      <c r="AA92" s="72" t="s">
        <v>32</v>
      </c>
      <c r="AB92" s="310">
        <f>ROUNDDOWN(R92+W92,1)</f>
        <v>0</v>
      </c>
      <c r="AC92" s="311"/>
      <c r="AD92" s="311"/>
      <c r="AE92" s="312"/>
      <c r="AF92" s="42"/>
      <c r="AG92" s="42"/>
      <c r="AH92" s="42"/>
      <c r="AI92" s="42"/>
      <c r="AJ92" s="42"/>
      <c r="AK92" s="81"/>
      <c r="AL92" s="82"/>
      <c r="AM92" s="82"/>
      <c r="AN92" s="42"/>
      <c r="AO92" s="42"/>
      <c r="AP92" s="42"/>
      <c r="AQ92" s="42"/>
      <c r="AR92" s="42"/>
      <c r="AS92" s="42"/>
      <c r="AT92" s="42"/>
      <c r="AU92" s="42"/>
      <c r="AV92" s="42"/>
      <c r="AW92" s="42"/>
    </row>
    <row r="93" spans="2:58" ht="20.25" customHeight="1">
      <c r="B93" s="42"/>
      <c r="C93" s="42" t="s">
        <v>40</v>
      </c>
      <c r="D93" s="67"/>
      <c r="E93" s="67"/>
      <c r="F93" s="42"/>
      <c r="G93" s="42"/>
      <c r="H93" s="42"/>
      <c r="I93" s="42"/>
      <c r="J93" s="42"/>
      <c r="K93" s="42"/>
      <c r="L93" s="42"/>
      <c r="M93" s="42"/>
      <c r="N93" s="42"/>
      <c r="O93" s="42"/>
      <c r="P93" s="42"/>
      <c r="Q93" s="42"/>
      <c r="R93" s="42"/>
      <c r="S93" s="42"/>
      <c r="T93" s="42"/>
      <c r="U93" s="42"/>
      <c r="V93" s="42"/>
      <c r="W93" s="42"/>
      <c r="X93" s="42"/>
      <c r="Y93" s="42"/>
      <c r="Z93" s="42"/>
      <c r="AA93" s="42"/>
      <c r="AB93" s="42"/>
      <c r="AC93" s="44"/>
      <c r="AD93" s="42"/>
      <c r="AE93" s="42"/>
      <c r="AF93" s="42"/>
      <c r="AG93" s="42"/>
      <c r="AH93" s="42"/>
      <c r="AI93" s="42"/>
      <c r="AJ93" s="42"/>
      <c r="AK93" s="81"/>
      <c r="AL93" s="82"/>
      <c r="AM93" s="82"/>
      <c r="AN93" s="42"/>
      <c r="AO93" s="42"/>
      <c r="AP93" s="42"/>
      <c r="AQ93" s="42"/>
      <c r="AR93" s="42"/>
      <c r="AS93" s="42"/>
      <c r="AT93" s="42"/>
      <c r="AU93" s="42"/>
      <c r="AV93" s="42"/>
      <c r="AW93" s="42"/>
    </row>
    <row r="94" spans="2:58" ht="20.25" customHeight="1">
      <c r="C94" s="2"/>
      <c r="D94" s="2"/>
      <c r="T94" s="2"/>
      <c r="AJ94" s="6"/>
      <c r="AK94" s="7"/>
      <c r="AL94" s="7"/>
      <c r="BE94" s="7"/>
    </row>
    <row r="95" spans="2:58" ht="20.25" customHeight="1">
      <c r="C95" s="2"/>
      <c r="D95" s="2"/>
      <c r="U95" s="2"/>
      <c r="AK95" s="6"/>
      <c r="AL95" s="7"/>
      <c r="AM95" s="7"/>
      <c r="BF95" s="7"/>
    </row>
    <row r="96" spans="2:58" ht="20.25" customHeight="1">
      <c r="D96" s="2"/>
      <c r="U96" s="2"/>
      <c r="AK96" s="6"/>
      <c r="AL96" s="7"/>
      <c r="AM96" s="7"/>
      <c r="BF96" s="7"/>
    </row>
    <row r="97" spans="3:58" ht="20.25" customHeight="1">
      <c r="C97" s="2"/>
      <c r="D97" s="2"/>
      <c r="U97" s="2"/>
      <c r="AK97" s="6"/>
      <c r="AL97" s="7"/>
      <c r="AM97" s="7"/>
      <c r="BF97" s="7"/>
    </row>
    <row r="98" spans="3:58" ht="20.25" customHeight="1">
      <c r="C98" s="6"/>
      <c r="D98" s="6"/>
      <c r="E98" s="6"/>
      <c r="F98" s="6"/>
      <c r="G98" s="6"/>
      <c r="H98" s="6"/>
      <c r="I98" s="6"/>
      <c r="J98" s="6"/>
      <c r="K98" s="6"/>
      <c r="L98" s="6"/>
      <c r="M98" s="6"/>
      <c r="N98" s="6"/>
      <c r="O98" s="6"/>
      <c r="P98" s="6"/>
      <c r="Q98" s="6"/>
      <c r="R98" s="6"/>
      <c r="S98" s="6"/>
      <c r="T98" s="6"/>
      <c r="U98" s="7"/>
      <c r="V98" s="7"/>
      <c r="W98" s="6"/>
      <c r="X98" s="6"/>
      <c r="Y98" s="6"/>
      <c r="Z98" s="6"/>
      <c r="AA98" s="6"/>
      <c r="AB98" s="6"/>
      <c r="AC98" s="6"/>
      <c r="AD98" s="6"/>
      <c r="AE98" s="6"/>
      <c r="AF98" s="6"/>
      <c r="AG98" s="6"/>
      <c r="AH98" s="6"/>
      <c r="AI98" s="6"/>
      <c r="AJ98" s="6"/>
      <c r="AK98" s="6"/>
      <c r="AL98" s="7"/>
      <c r="AM98" s="7"/>
      <c r="BF98" s="7"/>
    </row>
    <row r="99" spans="3:58" ht="20.25" customHeight="1">
      <c r="C99" s="6"/>
      <c r="D99" s="6"/>
      <c r="E99" s="6"/>
      <c r="F99" s="6"/>
      <c r="G99" s="6"/>
      <c r="H99" s="6"/>
      <c r="I99" s="6"/>
      <c r="J99" s="6"/>
      <c r="K99" s="6"/>
      <c r="L99" s="6"/>
      <c r="M99" s="6"/>
      <c r="N99" s="6"/>
      <c r="O99" s="6"/>
      <c r="P99" s="6"/>
      <c r="Q99" s="6"/>
      <c r="R99" s="6"/>
      <c r="S99" s="6"/>
      <c r="T99" s="6"/>
      <c r="U99" s="7"/>
      <c r="V99" s="7"/>
      <c r="W99" s="6"/>
      <c r="X99" s="6"/>
      <c r="Y99" s="6"/>
      <c r="Z99" s="6"/>
      <c r="AA99" s="6"/>
      <c r="AB99" s="6"/>
      <c r="AC99" s="6"/>
      <c r="AD99" s="6"/>
      <c r="AE99" s="6"/>
      <c r="AF99" s="6"/>
      <c r="AG99" s="6"/>
      <c r="AH99" s="6"/>
      <c r="AI99" s="6"/>
      <c r="AJ99" s="6"/>
      <c r="AK99" s="6"/>
      <c r="AL99" s="7"/>
      <c r="AM99" s="7"/>
      <c r="BF99" s="7"/>
    </row>
  </sheetData>
  <sheetProtection insertRows="0"/>
  <mergeCells count="554">
    <mergeCell ref="AV5:AW5"/>
    <mergeCell ref="AZ5:BA5"/>
    <mergeCell ref="AZ6:BA6"/>
    <mergeCell ref="AM1:BA1"/>
    <mergeCell ref="U2:V2"/>
    <mergeCell ref="X2:Y2"/>
    <mergeCell ref="AB2:AC2"/>
    <mergeCell ref="AM2:BA2"/>
    <mergeCell ref="AZ3:BC3"/>
    <mergeCell ref="AZ4:BC4"/>
    <mergeCell ref="C4:V6"/>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72:D72"/>
    <mergeCell ref="E72:F72"/>
    <mergeCell ref="G72:K72"/>
    <mergeCell ref="L72:O72"/>
    <mergeCell ref="AU72:AV72"/>
    <mergeCell ref="AW72:AX72"/>
    <mergeCell ref="AY72:BD7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76:M76"/>
    <mergeCell ref="R76:S77"/>
    <mergeCell ref="T76:W76"/>
    <mergeCell ref="Y76:AB76"/>
    <mergeCell ref="AI76:AJ76"/>
    <mergeCell ref="AK76:AN76"/>
    <mergeCell ref="AS76:AT76"/>
    <mergeCell ref="AI77:AJ77"/>
    <mergeCell ref="AK77:AN77"/>
    <mergeCell ref="AS77:AT77"/>
    <mergeCell ref="J77:K77"/>
    <mergeCell ref="L77:M77"/>
    <mergeCell ref="T77:U77"/>
    <mergeCell ref="V77:W77"/>
    <mergeCell ref="Y77:Z77"/>
    <mergeCell ref="AA77:AB77"/>
    <mergeCell ref="AA78:AB78"/>
    <mergeCell ref="AE78:AF78"/>
    <mergeCell ref="C79:E79"/>
    <mergeCell ref="F79:G79"/>
    <mergeCell ref="H79:I79"/>
    <mergeCell ref="J79:K79"/>
    <mergeCell ref="L79:M79"/>
    <mergeCell ref="R79:S79"/>
    <mergeCell ref="T79:U79"/>
    <mergeCell ref="V79:W79"/>
    <mergeCell ref="Y79:Z79"/>
    <mergeCell ref="C80:E80"/>
    <mergeCell ref="F80:G80"/>
    <mergeCell ref="H80:I80"/>
    <mergeCell ref="J80:K80"/>
    <mergeCell ref="L80:M80"/>
    <mergeCell ref="N81:O81"/>
    <mergeCell ref="R81:S81"/>
    <mergeCell ref="T80:U80"/>
    <mergeCell ref="V80:W80"/>
    <mergeCell ref="R80:S80"/>
    <mergeCell ref="T81:U81"/>
    <mergeCell ref="V81:W81"/>
    <mergeCell ref="C87:D87"/>
    <mergeCell ref="F87:G87"/>
    <mergeCell ref="I87:J87"/>
    <mergeCell ref="L87:N87"/>
    <mergeCell ref="R87:U87"/>
    <mergeCell ref="W87:Z87"/>
    <mergeCell ref="AB87:AE87"/>
    <mergeCell ref="L82:M82"/>
    <mergeCell ref="R82:S82"/>
    <mergeCell ref="T82:U82"/>
    <mergeCell ref="V82:W82"/>
    <mergeCell ref="Y82:Z82"/>
    <mergeCell ref="AA82:AB82"/>
    <mergeCell ref="AE82:AF82"/>
    <mergeCell ref="AW30:AX30"/>
    <mergeCell ref="G31:K31"/>
    <mergeCell ref="L31:O31"/>
    <mergeCell ref="AU31:AV31"/>
    <mergeCell ref="AW31:AX31"/>
    <mergeCell ref="G32:K32"/>
    <mergeCell ref="L32:O32"/>
    <mergeCell ref="AU32:AV32"/>
    <mergeCell ref="AW32:AX32"/>
    <mergeCell ref="AB91:AE91"/>
    <mergeCell ref="R92:U92"/>
    <mergeCell ref="W92:Z92"/>
    <mergeCell ref="AB92:AE92"/>
    <mergeCell ref="Y84:Z84"/>
    <mergeCell ref="AB86:AE86"/>
    <mergeCell ref="G30:K30"/>
    <mergeCell ref="L30:O30"/>
    <mergeCell ref="AU30:AV30"/>
    <mergeCell ref="AS81:AT81"/>
    <mergeCell ref="Y81:Z81"/>
    <mergeCell ref="AA81:AB81"/>
    <mergeCell ref="AE81:AF81"/>
    <mergeCell ref="AK80:AN80"/>
    <mergeCell ref="AS80:AT80"/>
    <mergeCell ref="Y80:Z80"/>
    <mergeCell ref="AA80:AB80"/>
    <mergeCell ref="AE80:AF80"/>
    <mergeCell ref="AI80:AJ80"/>
    <mergeCell ref="AI79:AJ79"/>
    <mergeCell ref="AK79:AN79"/>
    <mergeCell ref="AS79:AT79"/>
    <mergeCell ref="V78:W78"/>
    <mergeCell ref="Y78:Z78"/>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C71:D71"/>
    <mergeCell ref="E71:F71"/>
    <mergeCell ref="G71:K71"/>
    <mergeCell ref="L71:O71"/>
    <mergeCell ref="AU71:AV71"/>
    <mergeCell ref="AW71:AX71"/>
    <mergeCell ref="AY71:BD71"/>
    <mergeCell ref="AV79:AW79"/>
    <mergeCell ref="AY79:AZ79"/>
    <mergeCell ref="BB79:BC79"/>
    <mergeCell ref="AI78:AJ78"/>
    <mergeCell ref="AK78:AN78"/>
    <mergeCell ref="C78:E78"/>
    <mergeCell ref="F78:G78"/>
    <mergeCell ref="H78:I78"/>
    <mergeCell ref="J78:K78"/>
    <mergeCell ref="L78:M78"/>
    <mergeCell ref="R78:S78"/>
    <mergeCell ref="T78:U78"/>
    <mergeCell ref="AA79:AB79"/>
    <mergeCell ref="AE79:AF79"/>
    <mergeCell ref="C77:E77"/>
    <mergeCell ref="F77:G77"/>
    <mergeCell ref="H77:I77"/>
    <mergeCell ref="AV80:AW80"/>
    <mergeCell ref="AY80:AZ80"/>
    <mergeCell ref="BB80:BC80"/>
    <mergeCell ref="AV81:AW81"/>
    <mergeCell ref="AY81:AZ81"/>
    <mergeCell ref="BB81:BC81"/>
    <mergeCell ref="AS74:BC74"/>
    <mergeCell ref="AS75:BC75"/>
    <mergeCell ref="AV76:AW76"/>
    <mergeCell ref="AX76:BA76"/>
    <mergeCell ref="BB76:BC76"/>
    <mergeCell ref="AV77:AW77"/>
    <mergeCell ref="AY77:AZ77"/>
    <mergeCell ref="BB77:BC77"/>
    <mergeCell ref="AS78:AT78"/>
    <mergeCell ref="AV78:AW78"/>
    <mergeCell ref="AY78:AZ78"/>
    <mergeCell ref="BB78:BC78"/>
  </mergeCells>
  <phoneticPr fontId="1"/>
  <conditionalFormatting sqref="P13:AX72">
    <cfRule type="expression" dxfId="6" priority="8">
      <formula>INDIRECT(ADDRESS(ROW(),COLUMN()))=TRUNC(INDIRECT(ADDRESS(ROW(),COLUMN())))</formula>
    </cfRule>
  </conditionalFormatting>
  <conditionalFormatting sqref="F78:M80">
    <cfRule type="expression" dxfId="5" priority="7">
      <formula>INDIRECT(ADDRESS(ROW(),COLUMN()))=TRUNC(INDIRECT(ADDRESS(ROW(),COLUMN())))</formula>
    </cfRule>
  </conditionalFormatting>
  <conditionalFormatting sqref="T78:AF82">
    <cfRule type="expression" dxfId="4" priority="6">
      <formula>INDIRECT(ADDRESS(ROW(),COLUMN()))=TRUNC(INDIRECT(ADDRESS(ROW(),COLUMN())))</formula>
    </cfRule>
  </conditionalFormatting>
  <conditionalFormatting sqref="L82:M82">
    <cfRule type="expression" dxfId="3" priority="5">
      <formula>INDIRECT(ADDRESS(ROW(),COLUMN()))=TRUNC(INDIRECT(ADDRESS(ROW(),COLUMN())))</formula>
    </cfRule>
  </conditionalFormatting>
  <conditionalFormatting sqref="C87:D87">
    <cfRule type="expression" dxfId="2" priority="4">
      <formula>INDIRECT(ADDRESS(ROW(),COLUMN()))=TRUNC(INDIRECT(ADDRESS(ROW(),COLUMN())))</formula>
    </cfRule>
  </conditionalFormatting>
  <conditionalFormatting sqref="R87:U87">
    <cfRule type="expression" dxfId="1" priority="3">
      <formula>INDIRECT(ADDRESS(ROW(),COLUMN()))=TRUNC(INDIRECT(ADDRESS(ROW(),COLUMN())))</formula>
    </cfRule>
  </conditionalFormatting>
  <conditionalFormatting sqref="R92:U92">
    <cfRule type="expression" dxfId="0" priority="2">
      <formula>INDIRECT(ADDRESS(ROW(),COLUMN()))=TRUNC(INDIRECT(ADDRESS(ROW(),COLUMN())))</formula>
    </cfRule>
  </conditionalFormatting>
  <dataValidations count="8">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howErrorMessage="1" sqref="F87">
      <formula1>"40,50"</formula1>
    </dataValidation>
    <dataValidation type="list" allowBlank="1" showInputMessage="1" showErrorMessage="1" sqref="AZ4">
      <formula1>"予定,実績,予定・実績"</formula1>
    </dataValidation>
    <dataValidation imeMode="off" allowBlank="1" showInputMessage="1" showErrorMessage="1" sqref="AS77:AT81 AV77:AW81 AY77:AZ81"/>
    <dataValidation type="list" allowBlank="1" showInputMessage="1" sqref="C13:D72">
      <formula1>職種</formula1>
    </dataValidation>
    <dataValidation type="list" allowBlank="1" showInputMessage="1" sqref="E13:F72">
      <formula1>"A, B, C, D"</formula1>
    </dataValidation>
    <dataValidation type="list" errorStyle="warning" allowBlank="1" showInputMessage="1" error="リストにない場合のみ、入力してください。" sqref="G13:K72">
      <formula1>INDIRECT(C13)</formula1>
    </dataValidation>
  </dataValidations>
  <printOptions horizontalCentered="1"/>
  <pageMargins left="0.23622047244094491" right="0.23622047244094491" top="0.59055118110236227" bottom="0.27559055118110237" header="0.31496062992125984" footer="0.23622047244094491"/>
  <pageSetup paperSize="9" scale="41" fitToHeight="0" orientation="landscape" r:id="rId1"/>
  <headerFooter>
    <oddFooter>&amp;C&amp;P/&amp;N</oddFooter>
  </headerFooter>
  <colBreaks count="1" manualBreakCount="1">
    <brk id="58"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zoomScale="80" zoomScaleNormal="80" workbookViewId="0">
      <selection activeCell="F14" sqref="F14"/>
    </sheetView>
  </sheetViews>
  <sheetFormatPr defaultColWidth="9" defaultRowHeight="25.5"/>
  <cols>
    <col min="1" max="1" width="2" style="87" customWidth="1"/>
    <col min="2" max="2" width="7.125" style="87" bestFit="1" customWidth="1"/>
    <col min="3" max="11" width="40.625" style="87" customWidth="1"/>
    <col min="12" max="16384" width="9" style="87"/>
  </cols>
  <sheetData>
    <row r="1" spans="2:11">
      <c r="B1" s="87" t="s">
        <v>106</v>
      </c>
    </row>
    <row r="3" spans="2:11">
      <c r="B3" s="88" t="s">
        <v>107</v>
      </c>
      <c r="C3" s="88" t="s">
        <v>108</v>
      </c>
    </row>
    <row r="4" spans="2:11">
      <c r="B4" s="88">
        <v>1</v>
      </c>
      <c r="C4" s="119" t="s">
        <v>166</v>
      </c>
      <c r="D4" s="129" t="s">
        <v>177</v>
      </c>
    </row>
    <row r="5" spans="2:11">
      <c r="B5" s="88">
        <v>2</v>
      </c>
      <c r="C5" s="89"/>
      <c r="D5" s="130"/>
    </row>
    <row r="6" spans="2:11">
      <c r="B6" s="88">
        <v>3</v>
      </c>
      <c r="C6" s="89"/>
    </row>
    <row r="7" spans="2:11">
      <c r="B7" s="88">
        <v>4</v>
      </c>
      <c r="C7" s="89"/>
    </row>
    <row r="8" spans="2:11">
      <c r="B8" s="88">
        <v>5</v>
      </c>
      <c r="C8" s="89"/>
    </row>
    <row r="10" spans="2:11">
      <c r="B10" s="87" t="s">
        <v>105</v>
      </c>
    </row>
    <row r="11" spans="2:11" ht="26.25" thickBot="1"/>
    <row r="12" spans="2:11" ht="26.25" thickBot="1">
      <c r="B12" s="120" t="s">
        <v>90</v>
      </c>
      <c r="C12" s="90" t="s">
        <v>2</v>
      </c>
      <c r="D12" s="91" t="s">
        <v>42</v>
      </c>
      <c r="E12" s="92" t="s">
        <v>41</v>
      </c>
      <c r="F12" s="91" t="s">
        <v>132</v>
      </c>
      <c r="G12" s="93" t="s">
        <v>132</v>
      </c>
      <c r="H12" s="93" t="s">
        <v>132</v>
      </c>
      <c r="I12" s="93" t="s">
        <v>132</v>
      </c>
      <c r="J12" s="93" t="s">
        <v>132</v>
      </c>
      <c r="K12" s="94" t="s">
        <v>132</v>
      </c>
    </row>
    <row r="13" spans="2:11">
      <c r="B13" s="369" t="s">
        <v>91</v>
      </c>
      <c r="C13" s="95" t="s">
        <v>49</v>
      </c>
      <c r="D13" s="121" t="s">
        <v>3</v>
      </c>
      <c r="E13" s="122" t="s">
        <v>3</v>
      </c>
      <c r="F13" s="96"/>
      <c r="G13" s="97"/>
      <c r="H13" s="97"/>
      <c r="I13" s="97"/>
      <c r="J13" s="97"/>
      <c r="K13" s="98"/>
    </row>
    <row r="14" spans="2:11">
      <c r="B14" s="369"/>
      <c r="C14" s="99" t="s">
        <v>49</v>
      </c>
      <c r="D14" s="123" t="s">
        <v>50</v>
      </c>
      <c r="E14" s="124" t="s">
        <v>43</v>
      </c>
      <c r="F14" s="100"/>
      <c r="G14" s="89"/>
      <c r="H14" s="89"/>
      <c r="I14" s="89"/>
      <c r="J14" s="89"/>
      <c r="K14" s="101"/>
    </row>
    <row r="15" spans="2:11">
      <c r="B15" s="369"/>
      <c r="C15" s="99" t="s">
        <v>49</v>
      </c>
      <c r="D15" s="125" t="s">
        <v>51</v>
      </c>
      <c r="E15" s="126" t="s">
        <v>44</v>
      </c>
      <c r="F15" s="102"/>
      <c r="G15" s="89"/>
      <c r="H15" s="89"/>
      <c r="I15" s="89"/>
      <c r="J15" s="89"/>
      <c r="K15" s="101"/>
    </row>
    <row r="16" spans="2:11">
      <c r="B16" s="369"/>
      <c r="C16" s="99" t="s">
        <v>49</v>
      </c>
      <c r="D16" s="125" t="s">
        <v>114</v>
      </c>
      <c r="E16" s="126" t="s">
        <v>109</v>
      </c>
      <c r="F16" s="102"/>
      <c r="G16" s="89"/>
      <c r="H16" s="89"/>
      <c r="I16" s="89"/>
      <c r="J16" s="89"/>
      <c r="K16" s="101"/>
    </row>
    <row r="17" spans="2:11">
      <c r="B17" s="369"/>
      <c r="C17" s="99" t="s">
        <v>49</v>
      </c>
      <c r="D17" s="125" t="s">
        <v>48</v>
      </c>
      <c r="E17" s="126" t="s">
        <v>110</v>
      </c>
      <c r="F17" s="102"/>
      <c r="G17" s="89"/>
      <c r="H17" s="89"/>
      <c r="I17" s="89"/>
      <c r="J17" s="89"/>
      <c r="K17" s="101"/>
    </row>
    <row r="18" spans="2:11">
      <c r="B18" s="369"/>
      <c r="C18" s="99" t="s">
        <v>49</v>
      </c>
      <c r="D18" s="125" t="s">
        <v>46</v>
      </c>
      <c r="E18" s="126" t="s">
        <v>111</v>
      </c>
      <c r="F18" s="102"/>
      <c r="G18" s="89"/>
      <c r="H18" s="89"/>
      <c r="I18" s="89"/>
      <c r="J18" s="89"/>
      <c r="K18" s="101"/>
    </row>
    <row r="19" spans="2:11">
      <c r="B19" s="369"/>
      <c r="C19" s="99" t="s">
        <v>49</v>
      </c>
      <c r="D19" s="125" t="s">
        <v>119</v>
      </c>
      <c r="E19" s="126" t="s">
        <v>45</v>
      </c>
      <c r="F19" s="102"/>
      <c r="G19" s="89"/>
      <c r="H19" s="89"/>
      <c r="I19" s="89"/>
      <c r="J19" s="89"/>
      <c r="K19" s="101"/>
    </row>
    <row r="20" spans="2:11">
      <c r="B20" s="369"/>
      <c r="C20" s="99" t="s">
        <v>49</v>
      </c>
      <c r="D20" s="125" t="s">
        <v>132</v>
      </c>
      <c r="E20" s="126" t="s">
        <v>46</v>
      </c>
      <c r="F20" s="102"/>
      <c r="G20" s="89"/>
      <c r="H20" s="89"/>
      <c r="I20" s="89"/>
      <c r="J20" s="89"/>
      <c r="K20" s="101"/>
    </row>
    <row r="21" spans="2:11">
      <c r="B21" s="369"/>
      <c r="C21" s="99" t="s">
        <v>49</v>
      </c>
      <c r="D21" s="125" t="s">
        <v>132</v>
      </c>
      <c r="E21" s="126" t="s">
        <v>47</v>
      </c>
      <c r="F21" s="102"/>
      <c r="G21" s="89"/>
      <c r="H21" s="89"/>
      <c r="I21" s="89"/>
      <c r="J21" s="89"/>
      <c r="K21" s="101"/>
    </row>
    <row r="22" spans="2:11">
      <c r="B22" s="369"/>
      <c r="C22" s="99" t="s">
        <v>49</v>
      </c>
      <c r="D22" s="126" t="s">
        <v>132</v>
      </c>
      <c r="E22" s="126" t="s">
        <v>132</v>
      </c>
      <c r="F22" s="102"/>
      <c r="G22" s="89"/>
      <c r="H22" s="89"/>
      <c r="I22" s="89"/>
      <c r="J22" s="89"/>
      <c r="K22" s="101"/>
    </row>
    <row r="23" spans="2:11">
      <c r="B23" s="369"/>
      <c r="C23" s="99" t="s">
        <v>49</v>
      </c>
      <c r="D23" s="126" t="s">
        <v>132</v>
      </c>
      <c r="E23" s="126" t="s">
        <v>132</v>
      </c>
      <c r="F23" s="102"/>
      <c r="G23" s="89"/>
      <c r="H23" s="89"/>
      <c r="I23" s="89"/>
      <c r="J23" s="89"/>
      <c r="K23" s="101"/>
    </row>
    <row r="24" spans="2:11">
      <c r="B24" s="369"/>
      <c r="C24" s="99" t="s">
        <v>49</v>
      </c>
      <c r="D24" s="126" t="s">
        <v>132</v>
      </c>
      <c r="E24" s="126" t="s">
        <v>132</v>
      </c>
      <c r="F24" s="102"/>
      <c r="G24" s="89"/>
      <c r="H24" s="89"/>
      <c r="I24" s="89"/>
      <c r="J24" s="89"/>
      <c r="K24" s="101"/>
    </row>
    <row r="25" spans="2:11" ht="26.25" thickBot="1">
      <c r="B25" s="370"/>
      <c r="C25" s="103" t="s">
        <v>49</v>
      </c>
      <c r="D25" s="127" t="s">
        <v>132</v>
      </c>
      <c r="E25" s="128" t="s">
        <v>132</v>
      </c>
      <c r="F25" s="105"/>
      <c r="G25" s="104"/>
      <c r="H25" s="104"/>
      <c r="I25" s="104"/>
      <c r="J25" s="104"/>
      <c r="K25" s="106"/>
    </row>
    <row r="28" spans="2:11">
      <c r="C28" s="87" t="s">
        <v>125</v>
      </c>
    </row>
    <row r="29" spans="2:11">
      <c r="C29" s="87" t="s">
        <v>52</v>
      </c>
    </row>
    <row r="30" spans="2:11">
      <c r="C30" s="87" t="s">
        <v>130</v>
      </c>
    </row>
    <row r="31" spans="2:11">
      <c r="C31" s="87" t="s">
        <v>127</v>
      </c>
    </row>
    <row r="32" spans="2:11">
      <c r="C32" s="87" t="s">
        <v>128</v>
      </c>
    </row>
    <row r="33" spans="3:3">
      <c r="C33" s="87" t="s">
        <v>129</v>
      </c>
    </row>
    <row r="34" spans="3:3">
      <c r="C34" s="87" t="s">
        <v>53</v>
      </c>
    </row>
    <row r="35" spans="3:3">
      <c r="C35" s="87" t="s">
        <v>54</v>
      </c>
    </row>
    <row r="37" spans="3:3">
      <c r="C37" s="87" t="s">
        <v>131</v>
      </c>
    </row>
    <row r="38" spans="3:3">
      <c r="C38" s="87" t="s">
        <v>92</v>
      </c>
    </row>
    <row r="39" spans="3:3">
      <c r="C39" s="87" t="s">
        <v>93</v>
      </c>
    </row>
    <row r="40" spans="3:3">
      <c r="C40" s="87" t="s">
        <v>94</v>
      </c>
    </row>
    <row r="41" spans="3:3">
      <c r="C41" s="87" t="s">
        <v>95</v>
      </c>
    </row>
    <row r="42" spans="3:3">
      <c r="C42" s="87" t="s">
        <v>96</v>
      </c>
    </row>
  </sheetData>
  <mergeCells count="1">
    <mergeCell ref="B13:B25"/>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記入方法</vt:lpstr>
      <vt:lpstr>【記載例】</vt:lpstr>
      <vt:lpstr>訪問型サービス（１枚版）</vt:lpstr>
      <vt:lpstr>訪問型サービス（60名）</vt:lpstr>
      <vt:lpstr>プルダウン・リスト</vt:lpstr>
      <vt:lpstr>【記載例】!Print_Area</vt:lpstr>
      <vt:lpstr>記入方法!Print_Area</vt:lpstr>
      <vt:lpstr>'訪問型サービス（１枚版）'!Print_Area</vt:lpstr>
      <vt:lpstr>'訪問型サービス（60名）'!Print_Area</vt:lpstr>
      <vt:lpstr>【記載例】!Print_Titles</vt:lpstr>
      <vt:lpstr>'訪問型サービス（１枚版）'!Print_Titles</vt:lpstr>
      <vt:lpstr>'訪問型サービス（60名）'!Print_Titles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2023-09-04T23:44:12Z</cp:lastPrinted>
  <dcterms:modified xsi:type="dcterms:W3CDTF">2023-11-24T01:44:48Z</dcterms:modified>
</cp:coreProperties>
</file>